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604"/>
  <workbookPr/>
  <mc:AlternateContent xmlns:mc="http://schemas.openxmlformats.org/markup-compatibility/2006">
    <mc:Choice Requires="x15">
      <x15ac:absPath xmlns:x15ac="http://schemas.microsoft.com/office/spreadsheetml/2010/11/ac" url="D:\TempUserProfiles\NetworkService\AppData\OICE_16_974FA576_32C1D314_3257\"/>
    </mc:Choice>
  </mc:AlternateContent>
  <xr:revisionPtr revIDLastSave="0" documentId="8_{0190CBB3-748C-46C2-A730-907CA46BDABC}" xr6:coauthVersionLast="45" xr6:coauthVersionMax="45" xr10:uidLastSave="{00000000-0000-0000-0000-000000000000}"/>
  <bookViews>
    <workbookView xWindow="-120" yWindow="-120" windowWidth="15600" windowHeight="11760" tabRatio="500" activeTab="1"/>
  </bookViews>
  <sheets>
    <sheet name="Revisions" sheetId="3" r:id="rId1"/>
    <sheet name="Bridle Table" sheetId="1" r:id="rId2"/>
  </sheets>
  <calcPr calcId="0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1" i="1" l="1"/>
  <c r="E46" i="1"/>
  <c r="E41" i="1"/>
  <c r="E37" i="1"/>
  <c r="E33" i="1"/>
  <c r="E29" i="1"/>
  <c r="E25" i="1"/>
  <c r="E17" i="1"/>
  <c r="E13" i="1"/>
  <c r="E9" i="1"/>
  <c r="D48" i="1"/>
  <c r="D45" i="1"/>
  <c r="G73" i="1"/>
  <c r="E69" i="1"/>
  <c r="D35" i="1"/>
  <c r="D19" i="1"/>
  <c r="D76" i="1"/>
  <c r="C76" i="1"/>
  <c r="C74" i="1"/>
  <c r="E73" i="1"/>
  <c r="C73" i="1"/>
  <c r="C71" i="1"/>
  <c r="C63" i="1"/>
  <c r="C62" i="1"/>
  <c r="C61" i="1"/>
  <c r="C60" i="1"/>
  <c r="D55" i="1"/>
  <c r="D53" i="1"/>
  <c r="D51" i="1"/>
  <c r="C49" i="1"/>
  <c r="C47" i="1"/>
  <c r="C46" i="1"/>
  <c r="C44" i="1"/>
  <c r="D43" i="1"/>
  <c r="D41" i="1"/>
  <c r="D37" i="1"/>
  <c r="D33" i="1"/>
  <c r="D31" i="1"/>
  <c r="D29" i="1"/>
  <c r="D27" i="1"/>
  <c r="D25" i="1"/>
  <c r="D21" i="1"/>
  <c r="D17" i="1"/>
  <c r="D15" i="1"/>
  <c r="D13" i="1"/>
  <c r="D11" i="1"/>
  <c r="D9" i="1"/>
</calcChain>
</file>

<file path=xl/sharedStrings.xml><?xml version="1.0" encoding="utf-8"?>
<sst xmlns="http://schemas.openxmlformats.org/spreadsheetml/2006/main" count="463" uniqueCount="251">
  <si>
    <t>Bridle Dimensions</t>
  </si>
  <si>
    <t>Bridle lengths</t>
  </si>
  <si>
    <t>Bridle materials</t>
  </si>
  <si>
    <t>Bridle names</t>
  </si>
  <si>
    <t>Rib</t>
  </si>
  <si>
    <t>A - LINES</t>
  </si>
  <si>
    <t>Checking</t>
  </si>
  <si>
    <t>DC60 white</t>
  </si>
  <si>
    <t>a1</t>
  </si>
  <si>
    <t>TSL140 red</t>
  </si>
  <si>
    <t>TSL280 red</t>
  </si>
  <si>
    <t>a2</t>
  </si>
  <si>
    <t>1A1</t>
  </si>
  <si>
    <t>AR1</t>
  </si>
  <si>
    <t>a3</t>
  </si>
  <si>
    <t>a4</t>
  </si>
  <si>
    <t>1A2</t>
  </si>
  <si>
    <t>a5</t>
  </si>
  <si>
    <t>a6</t>
  </si>
  <si>
    <t>1A3</t>
  </si>
  <si>
    <t>AR2</t>
  </si>
  <si>
    <t>a7</t>
  </si>
  <si>
    <t>a8</t>
  </si>
  <si>
    <t>1A4</t>
  </si>
  <si>
    <t>a9</t>
  </si>
  <si>
    <t>TSL220 red</t>
  </si>
  <si>
    <t>a10</t>
  </si>
  <si>
    <t>1A5</t>
  </si>
  <si>
    <t>AR3</t>
  </si>
  <si>
    <t>a11</t>
  </si>
  <si>
    <t>a12</t>
  </si>
  <si>
    <t>1A6</t>
  </si>
  <si>
    <t>a13</t>
  </si>
  <si>
    <t>a14</t>
  </si>
  <si>
    <t>1A7</t>
  </si>
  <si>
    <t>B - LINES</t>
  </si>
  <si>
    <t>b1</t>
  </si>
  <si>
    <t>TSL140 blue</t>
  </si>
  <si>
    <t>b2</t>
  </si>
  <si>
    <t>1B1</t>
  </si>
  <si>
    <t>2B1</t>
  </si>
  <si>
    <t>b3</t>
  </si>
  <si>
    <t>b4</t>
  </si>
  <si>
    <t>1B2</t>
  </si>
  <si>
    <t>b5</t>
  </si>
  <si>
    <t>b6</t>
  </si>
  <si>
    <t>1B3</t>
  </si>
  <si>
    <t>2B2</t>
  </si>
  <si>
    <t>b7</t>
  </si>
  <si>
    <t>b8</t>
  </si>
  <si>
    <t>1B4</t>
  </si>
  <si>
    <t>b9</t>
  </si>
  <si>
    <t>TSL280 blue</t>
  </si>
  <si>
    <t>b10</t>
  </si>
  <si>
    <t>1B5</t>
  </si>
  <si>
    <t>BR3</t>
  </si>
  <si>
    <t>b11</t>
  </si>
  <si>
    <t>b12</t>
  </si>
  <si>
    <t>1B6</t>
  </si>
  <si>
    <t>b13</t>
  </si>
  <si>
    <t>b14</t>
  </si>
  <si>
    <t>1B7</t>
  </si>
  <si>
    <t>C - LINES</t>
  </si>
  <si>
    <t>c1</t>
  </si>
  <si>
    <t>TSL140 green</t>
  </si>
  <si>
    <t>TSL220 green</t>
  </si>
  <si>
    <t>c3</t>
  </si>
  <si>
    <t>C1</t>
  </si>
  <si>
    <t>2C1</t>
  </si>
  <si>
    <t>c2</t>
  </si>
  <si>
    <t>c4</t>
  </si>
  <si>
    <t>1C2</t>
  </si>
  <si>
    <t>c5</t>
  </si>
  <si>
    <t>c6</t>
  </si>
  <si>
    <t>1C3</t>
  </si>
  <si>
    <t>c7</t>
  </si>
  <si>
    <t>2C2</t>
  </si>
  <si>
    <t>c8</t>
  </si>
  <si>
    <t>c9</t>
  </si>
  <si>
    <t>1C4</t>
  </si>
  <si>
    <t>c10</t>
  </si>
  <si>
    <t>c11</t>
  </si>
  <si>
    <t>c12</t>
  </si>
  <si>
    <t>1C5</t>
  </si>
  <si>
    <t>CR3</t>
  </si>
  <si>
    <t>c13</t>
  </si>
  <si>
    <t>c14</t>
  </si>
  <si>
    <t>1C6</t>
  </si>
  <si>
    <t>c15</t>
  </si>
  <si>
    <t>c16</t>
  </si>
  <si>
    <t>1C7</t>
  </si>
  <si>
    <t>D - LINES</t>
  </si>
  <si>
    <t>d1</t>
  </si>
  <si>
    <t>d3</t>
  </si>
  <si>
    <t>d4</t>
  </si>
  <si>
    <t>d5</t>
  </si>
  <si>
    <t>d6</t>
  </si>
  <si>
    <t>d7</t>
  </si>
  <si>
    <t>d8</t>
  </si>
  <si>
    <t>d9</t>
  </si>
  <si>
    <t>BR - LINES</t>
  </si>
  <si>
    <t>r 2</t>
  </si>
  <si>
    <t>DSL70 yellow</t>
  </si>
  <si>
    <t>k1</t>
  </si>
  <si>
    <t>KU1</t>
  </si>
  <si>
    <t>r 4</t>
  </si>
  <si>
    <t>k2</t>
  </si>
  <si>
    <t>KL1</t>
  </si>
  <si>
    <t>r 6</t>
  </si>
  <si>
    <t>k3</t>
  </si>
  <si>
    <t>KU2</t>
  </si>
  <si>
    <t>r 8</t>
  </si>
  <si>
    <t>k4</t>
  </si>
  <si>
    <t>r 10</t>
  </si>
  <si>
    <t>k5</t>
  </si>
  <si>
    <t>KU3</t>
  </si>
  <si>
    <t>r 12</t>
  </si>
  <si>
    <t>k6</t>
  </si>
  <si>
    <t>KM1</t>
  </si>
  <si>
    <t>SL up</t>
  </si>
  <si>
    <t>r 14</t>
  </si>
  <si>
    <t>k7</t>
  </si>
  <si>
    <t>KU4</t>
  </si>
  <si>
    <t>r 16</t>
  </si>
  <si>
    <t>k8</t>
  </si>
  <si>
    <t>KL2</t>
  </si>
  <si>
    <t>r 18</t>
  </si>
  <si>
    <t>k9</t>
  </si>
  <si>
    <t>KU5</t>
  </si>
  <si>
    <t>r 20</t>
  </si>
  <si>
    <t>k10</t>
  </si>
  <si>
    <t>KM2</t>
  </si>
  <si>
    <t>r 21.5</t>
  </si>
  <si>
    <t>k11</t>
  </si>
  <si>
    <t>r 23</t>
  </si>
  <si>
    <t>k12</t>
  </si>
  <si>
    <t>KU6</t>
  </si>
  <si>
    <t>Canopy checksheet lengths (mm)</t>
  </si>
  <si>
    <t>Upper skin LE</t>
  </si>
  <si>
    <t>Total</t>
  </si>
  <si>
    <t>Lower skin LE</t>
  </si>
  <si>
    <t>TE Upper</t>
  </si>
  <si>
    <t>TE Lower</t>
  </si>
  <si>
    <t>Vent opening (mm) (straight line)</t>
  </si>
  <si>
    <t>Rib nr</t>
  </si>
  <si>
    <t>Centre-side</t>
  </si>
  <si>
    <t>Tip-side</t>
  </si>
  <si>
    <t>Per-rib statistics</t>
  </si>
  <si>
    <t xml:space="preserve">   Rib Nr</t>
  </si>
  <si>
    <t xml:space="preserve"> Chord mm</t>
  </si>
  <si>
    <t xml:space="preserve"> Height %</t>
  </si>
  <si>
    <t>Height mm</t>
  </si>
  <si>
    <t>Design AoA</t>
  </si>
  <si>
    <t>Cell areas (sqm)</t>
  </si>
  <si>
    <t>Cell Nr</t>
  </si>
  <si>
    <t>Base width mm</t>
  </si>
  <si>
    <t>3d</t>
  </si>
  <si>
    <t>Vertical</t>
  </si>
  <si>
    <t>Side</t>
  </si>
  <si>
    <t>Profile Support lengths (mm)</t>
  </si>
  <si>
    <t>Profile Nr</t>
  </si>
  <si>
    <t>Upper length</t>
  </si>
  <si>
    <t>Vent length</t>
  </si>
  <si>
    <t>Lower length</t>
  </si>
  <si>
    <t>Vent+Lower</t>
  </si>
  <si>
    <t>Mid-Cell 23</t>
  </si>
  <si>
    <t>Rib 23</t>
  </si>
  <si>
    <t>Mid-Cell 22</t>
  </si>
  <si>
    <t>Rib 22</t>
  </si>
  <si>
    <t>Mid-Cell 21</t>
  </si>
  <si>
    <t>Rib 21</t>
  </si>
  <si>
    <t>Mid-Cell 20</t>
  </si>
  <si>
    <t>Rib 20</t>
  </si>
  <si>
    <t>Mid-Cell 19</t>
  </si>
  <si>
    <t>Rib 19</t>
  </si>
  <si>
    <t>Mid-Cell 18</t>
  </si>
  <si>
    <t>Rib 18</t>
  </si>
  <si>
    <t>Mid-Cell 17</t>
  </si>
  <si>
    <t>Rib 17</t>
  </si>
  <si>
    <t>Mid-Cell 16</t>
  </si>
  <si>
    <t>Rib 16</t>
  </si>
  <si>
    <t>Mid-Cell 15</t>
  </si>
  <si>
    <t>Rib 15</t>
  </si>
  <si>
    <t>Mid-Cell 14</t>
  </si>
  <si>
    <t>Rib 14</t>
  </si>
  <si>
    <t>Mid-Cell 13</t>
  </si>
  <si>
    <t>Rib 13</t>
  </si>
  <si>
    <t>Mid-Cell 12</t>
  </si>
  <si>
    <t>Rib 12</t>
  </si>
  <si>
    <t>Mid-Cell 11</t>
  </si>
  <si>
    <t>Rib 11</t>
  </si>
  <si>
    <t>Mid-Cell 10</t>
  </si>
  <si>
    <t>Rib 10</t>
  </si>
  <si>
    <t>Mid-Cell 9</t>
  </si>
  <si>
    <t>Rib 9</t>
  </si>
  <si>
    <t>Mid-Cell 8</t>
  </si>
  <si>
    <t>Rib 8</t>
  </si>
  <si>
    <t>Mid-Cell 7</t>
  </si>
  <si>
    <t>Rib 7</t>
  </si>
  <si>
    <t>Mid-Cell 6</t>
  </si>
  <si>
    <t>Rib 6</t>
  </si>
  <si>
    <t>Mid-Cell 5</t>
  </si>
  <si>
    <t>Rib 5</t>
  </si>
  <si>
    <t>Mid-Cell 4</t>
  </si>
  <si>
    <t>Rib 4</t>
  </si>
  <si>
    <t>Mid-Cell 3</t>
  </si>
  <si>
    <t>Rib 3</t>
  </si>
  <si>
    <t>Mid-Cell 2</t>
  </si>
  <si>
    <t>Rib 2</t>
  </si>
  <si>
    <t>Mid-Cell 1</t>
  </si>
  <si>
    <t>Rib 1</t>
  </si>
  <si>
    <t>Profile support 1 (10% -&gt; -14%)</t>
  </si>
  <si>
    <t>Profile support 2 (12% -&gt; -4.8%)</t>
  </si>
  <si>
    <t>Profile support 3 (-1.7% -&gt; -15%)</t>
  </si>
  <si>
    <t>Profile support 4 (20% -&gt; -4.8%)</t>
  </si>
  <si>
    <t>H-strap Lengths</t>
  </si>
  <si>
    <t>Measurements given in mm</t>
  </si>
  <si>
    <t>Hstrap  (76.9%)</t>
  </si>
  <si>
    <t>Hstrap  (37.0%)</t>
  </si>
  <si>
    <t>Hstrap  (10.5%)</t>
  </si>
  <si>
    <t>Hstrap  (72.5%)</t>
  </si>
  <si>
    <t>Hstrap  (5.1%)</t>
  </si>
  <si>
    <t>BR4</t>
  </si>
  <si>
    <t>A</t>
  </si>
  <si>
    <t>Revision1</t>
  </si>
  <si>
    <t>Scaled up from certif M</t>
  </si>
  <si>
    <t>BaseS Production (from proto Version3)</t>
  </si>
  <si>
    <t>Rev2</t>
  </si>
  <si>
    <t>correct Aqua standards</t>
  </si>
  <si>
    <t>Rev4</t>
  </si>
  <si>
    <t>Rev3</t>
  </si>
  <si>
    <t>Rev6</t>
  </si>
  <si>
    <t>includes -10</t>
  </si>
  <si>
    <t>check</t>
  </si>
  <si>
    <t>Rev5</t>
  </si>
  <si>
    <t>first production Base S lines (before EAPR measure)</t>
  </si>
  <si>
    <t>added 10mm to lower lines for loop and correct to EAPR check lengths</t>
  </si>
  <si>
    <t>DSL350 yellow</t>
  </si>
  <si>
    <t>for loops</t>
  </si>
  <si>
    <t>B</t>
  </si>
  <si>
    <t>C</t>
  </si>
  <si>
    <t>D</t>
  </si>
  <si>
    <t>Check Table</t>
  </si>
  <si>
    <t>EAPR</t>
  </si>
  <si>
    <t xml:space="preserve">riser= </t>
  </si>
  <si>
    <t>K</t>
  </si>
  <si>
    <t>Manual</t>
  </si>
  <si>
    <t>no riser</t>
  </si>
  <si>
    <t>Rev7</t>
  </si>
  <si>
    <t>correct the check table with no riser for 460mm riser</t>
  </si>
  <si>
    <t>incl maillon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</si>
</sst>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Arial"/>
      <family val="2"/>
    </font>
    <font>
      <sz val="10"/>
      <color indexed="22"/>
      <name val="Arial"/>
      <family val="2"/>
    </font>
    <font>
      <sz val="11"/>
      <color rgb="FFFF0000"/>
      <name val="Arial"/>
    </font>
    <font>
      <sz val="10"/>
      <color rgb="FFFF0000"/>
      <name val="Arial"/>
    </font>
    <font>
      <sz val="10"/>
      <color theme="1"/>
      <name val="Arial"/>
    </font>
    <font>
      <sz val="11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366FF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0"/>
      </left>
      <right/>
      <top style="medium">
        <color indexed="0"/>
      </top>
      <bottom style="medium">
        <color indexed="0"/>
      </bottom>
      <diagonal/>
    </border>
    <border>
      <left style="medium">
        <color indexed="0"/>
      </left>
      <right style="medium">
        <color indexed="0"/>
      </right>
      <top style="medium">
        <color indexed="0"/>
      </top>
      <bottom/>
      <diagonal/>
    </border>
    <border>
      <left style="medium">
        <color indexed="0"/>
      </left>
      <right style="medium">
        <color indexed="0"/>
      </right>
      <top/>
      <bottom/>
      <diagonal/>
    </border>
    <border>
      <left style="medium">
        <color indexed="0"/>
      </left>
      <right style="medium">
        <color indexed="0"/>
      </right>
      <top/>
      <bottom style="medium">
        <color indexed="0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2" borderId="3" xfId="0" applyFill="1" applyBorder="1"/>
    <xf numFmtId="0" fontId="0" fillId="2" borderId="5" xfId="0" applyFill="1" applyBorder="1"/>
    <xf numFmtId="0" fontId="0" fillId="3" borderId="3" xfId="0" applyFill="1" applyBorder="1"/>
    <xf numFmtId="0" fontId="0" fillId="3" borderId="5" xfId="0" applyFill="1" applyBorder="1"/>
    <xf numFmtId="0" fontId="0" fillId="4" borderId="3" xfId="0" applyFill="1" applyBorder="1"/>
    <xf numFmtId="0" fontId="0" fillId="4" borderId="5" xfId="0" applyFill="1" applyBorder="1"/>
    <xf numFmtId="0" fontId="0" fillId="0" borderId="6" xfId="0" applyBorder="1"/>
    <xf numFmtId="0" fontId="0" fillId="6" borderId="7" xfId="0" applyFill="1" applyBorder="1"/>
    <xf numFmtId="0" fontId="0" fillId="6" borderId="8" xfId="0" applyFill="1" applyBorder="1"/>
    <xf numFmtId="0" fontId="0" fillId="6" borderId="9" xfId="0" applyFill="1" applyBorder="1"/>
    <xf numFmtId="0" fontId="0" fillId="7" borderId="7" xfId="0" applyFill="1" applyBorder="1"/>
    <xf numFmtId="0" fontId="0" fillId="7" borderId="9" xfId="0" applyFill="1" applyBorder="1"/>
    <xf numFmtId="0" fontId="0" fillId="5" borderId="3" xfId="0" applyFont="1" applyFill="1" applyBorder="1"/>
    <xf numFmtId="0" fontId="0" fillId="5" borderId="5" xfId="0" applyFont="1" applyFill="1" applyBorder="1"/>
    <xf numFmtId="14" fontId="0" fillId="0" borderId="0" xfId="0" applyNumberFormat="1"/>
    <xf numFmtId="0" fontId="2" fillId="0" borderId="4" xfId="0" applyFont="1" applyBorder="1"/>
    <xf numFmtId="0" fontId="2" fillId="0" borderId="5" xfId="0" applyFont="1" applyBorder="1"/>
    <xf numFmtId="0" fontId="2" fillId="0" borderId="3" xfId="0" applyFont="1" applyBorder="1"/>
    <xf numFmtId="0" fontId="0" fillId="0" borderId="4" xfId="0" applyFont="1" applyBorder="1"/>
    <xf numFmtId="0" fontId="0" fillId="0" borderId="5" xfId="0" applyFont="1" applyBorder="1"/>
    <xf numFmtId="0" fontId="0" fillId="0" borderId="3" xfId="0" applyFont="1" applyBorder="1"/>
    <xf numFmtId="0" fontId="2" fillId="0" borderId="0" xfId="0" applyFont="1"/>
    <xf numFmtId="0" fontId="0" fillId="0" borderId="0" xfId="0" applyFont="1"/>
    <xf numFmtId="49" fontId="0" fillId="0" borderId="0" xfId="0" applyNumberFormat="1" applyFont="1" applyAlignment="1">
      <alignment wrapText="1"/>
    </xf>
    <xf numFmtId="0" fontId="0" fillId="0" borderId="0" xfId="0" applyFont="1" applyAlignment="1">
      <alignment horizontal="right"/>
    </xf>
    <xf numFmtId="0" fontId="0" fillId="0" borderId="0" xfId="0" applyAlignment="1">
      <alignment horizontal="left"/>
    </xf>
    <xf numFmtId="0" fontId="0" fillId="0" borderId="10" xfId="0" applyBorder="1"/>
    <xf numFmtId="0" fontId="0" fillId="0" borderId="10" xfId="0" applyFont="1" applyBorder="1"/>
    <xf numFmtId="1" fontId="0" fillId="0" borderId="10" xfId="0" applyNumberFormat="1" applyFont="1" applyBorder="1"/>
    <xf numFmtId="1" fontId="0" fillId="0" borderId="10" xfId="0" applyNumberFormat="1" applyFont="1" applyFill="1" applyBorder="1"/>
    <xf numFmtId="1" fontId="1" fillId="0" borderId="10" xfId="0" applyNumberFormat="1" applyFont="1" applyFill="1" applyBorder="1"/>
    <xf numFmtId="0" fontId="1" fillId="0" borderId="0" xfId="0" applyFont="1"/>
    <xf numFmtId="1" fontId="1" fillId="0" borderId="0" xfId="0" applyNumberFormat="1" applyFont="1" applyFill="1"/>
    <xf numFmtId="1" fontId="0" fillId="0" borderId="0" xfId="0" applyNumberFormat="1" applyFont="1" applyFill="1"/>
    <xf numFmtId="0" fontId="3" fillId="0" borderId="0" xfId="0" applyFont="1"/>
    <xf numFmtId="1" fontId="3" fillId="0" borderId="0" xfId="0" applyNumberFormat="1" applyFont="1"/>
    <xf numFmtId="1" fontId="3" fillId="0" borderId="10" xfId="0" applyNumberFormat="1" applyFont="1" applyBorder="1"/>
    <xf numFmtId="1" fontId="1" fillId="0" borderId="0" xfId="0" applyNumberFormat="1" applyFont="1"/>
    <xf numFmtId="1" fontId="4" fillId="0" borderId="0" xfId="0" applyNumberFormat="1" applyFont="1"/>
    <xf numFmtId="14" fontId="0" fillId="0" borderId="0" xfId="0" applyNumberFormat="1" applyFont="1"/>
    <xf numFmtId="0" fontId="5" fillId="0" borderId="0" xfId="0" applyFont="1"/>
  </cellXfs>
  <cellStyles count="1">
    <cellStyle name="Normal" xfId="0" builtinId="0" customBuiltin="1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A8" sqref="A8:F8"/>
    </sheetView>
  </sheetViews>
  <sheetFormatPr defaultRowHeight="14.25" x14ac:dyDescent="0.2"/>
  <cols>
    <col min="1" max="256" width="11" customWidth="1"/>
  </cols>
  <sheetData>
    <row r="1" spans="1:6" x14ac:dyDescent="0.2">
      <c r="A1" t="s">
        <v>226</v>
      </c>
    </row>
    <row r="2" spans="1:6" x14ac:dyDescent="0.2">
      <c r="A2" t="s">
        <v>224</v>
      </c>
      <c r="B2" s="24"/>
    </row>
    <row r="3" spans="1:6" x14ac:dyDescent="0.2">
      <c r="A3" t="s">
        <v>227</v>
      </c>
    </row>
    <row r="4" spans="1:6" x14ac:dyDescent="0.2">
      <c r="A4" t="s">
        <v>230</v>
      </c>
      <c r="B4" s="24">
        <v>41975</v>
      </c>
      <c r="C4" t="s">
        <v>225</v>
      </c>
    </row>
    <row r="5" spans="1:6" x14ac:dyDescent="0.2">
      <c r="A5" t="s">
        <v>229</v>
      </c>
      <c r="B5" s="24">
        <v>41978</v>
      </c>
      <c r="C5" t="s">
        <v>228</v>
      </c>
    </row>
    <row r="6" spans="1:6" x14ac:dyDescent="0.2">
      <c r="A6" t="s">
        <v>234</v>
      </c>
      <c r="B6" s="24">
        <v>42048</v>
      </c>
      <c r="C6" t="s">
        <v>235</v>
      </c>
    </row>
    <row r="7" spans="1:6" x14ac:dyDescent="0.2">
      <c r="A7" t="s">
        <v>231</v>
      </c>
      <c r="B7" s="24">
        <v>42166</v>
      </c>
      <c r="C7" t="s">
        <v>236</v>
      </c>
    </row>
    <row r="8" spans="1:6" x14ac:dyDescent="0.2">
      <c r="A8" s="32" t="s">
        <v>248</v>
      </c>
      <c r="B8" s="49">
        <v>43201</v>
      </c>
      <c r="C8" s="32" t="s">
        <v>249</v>
      </c>
      <c r="D8" s="32"/>
      <c r="E8" s="32"/>
      <c r="F8" s="32"/>
    </row>
  </sheetData>
  <pageMargins left="0.75" right="0.75" top="1" bottom="1" header="0.5" footer="0.5"/>
  <pageSetup paperSize="9" orientation="portrait" horizontalDpi="4294967292" verticalDpi="429496729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79"/>
  <sheetViews>
    <sheetView tabSelected="1" topLeftCell="M1" workbookViewId="0">
      <selection activeCell="J10" sqref="J10"/>
    </sheetView>
  </sheetViews>
  <sheetFormatPr defaultColWidth="6.75" defaultRowHeight="14.25" x14ac:dyDescent="0.2"/>
  <cols>
    <col min="13" max="13" width="9.875" customWidth="1"/>
    <col min="14" max="14" width="11.125" customWidth="1"/>
    <col min="15" max="15" width="11.25" customWidth="1"/>
    <col min="16" max="16" width="10.875" customWidth="1"/>
    <col min="17" max="17" width="12.625" customWidth="1"/>
    <col min="18" max="18" width="11.25" customWidth="1"/>
    <col min="26" max="28" width="9.875" style="41" customWidth="1"/>
    <col min="29" max="31" width="6.75" style="32"/>
  </cols>
  <sheetData>
    <row r="1" spans="1:31" x14ac:dyDescent="0.2">
      <c r="A1" t="s">
        <v>0</v>
      </c>
    </row>
    <row r="3" spans="1:31" x14ac:dyDescent="0.2">
      <c r="J3" t="s">
        <v>233</v>
      </c>
    </row>
    <row r="4" spans="1:31" x14ac:dyDescent="0.2">
      <c r="J4" t="s">
        <v>232</v>
      </c>
      <c r="L4" t="s">
        <v>238</v>
      </c>
    </row>
    <row r="5" spans="1:31" x14ac:dyDescent="0.2">
      <c r="A5" t="s">
        <v>1</v>
      </c>
      <c r="K5" t="s">
        <v>2</v>
      </c>
      <c r="S5" t="s">
        <v>3</v>
      </c>
    </row>
    <row r="6" spans="1:31" ht="15" thickBot="1" x14ac:dyDescent="0.25">
      <c r="J6" t="s">
        <v>231</v>
      </c>
    </row>
    <row r="7" spans="1:31" ht="15" thickBot="1" x14ac:dyDescent="0.25">
      <c r="B7" s="1" t="s">
        <v>4</v>
      </c>
      <c r="C7" s="2" t="s">
        <v>5</v>
      </c>
      <c r="D7" s="3"/>
      <c r="J7" t="s">
        <v>6</v>
      </c>
      <c r="L7" s="1" t="s">
        <v>4</v>
      </c>
      <c r="M7" s="2" t="s">
        <v>5</v>
      </c>
      <c r="N7" s="3"/>
      <c r="T7" s="1" t="s">
        <v>4</v>
      </c>
      <c r="U7" s="2" t="s">
        <v>5</v>
      </c>
      <c r="V7" s="3"/>
      <c r="Z7" s="32" t="s">
        <v>242</v>
      </c>
      <c r="AA7" s="32" t="s">
        <v>243</v>
      </c>
      <c r="AB7" s="33"/>
      <c r="AC7" s="33"/>
      <c r="AD7" s="33"/>
      <c r="AE7" s="33"/>
    </row>
    <row r="8" spans="1:31" x14ac:dyDescent="0.2">
      <c r="B8" s="4">
        <v>2</v>
      </c>
      <c r="C8" s="10">
        <v>416</v>
      </c>
      <c r="D8" s="5"/>
      <c r="E8" s="5"/>
      <c r="J8" s="31">
        <v>6433</v>
      </c>
      <c r="L8" s="4">
        <v>2</v>
      </c>
      <c r="M8" s="5" t="s">
        <v>7</v>
      </c>
      <c r="N8" s="5"/>
      <c r="O8" s="5"/>
      <c r="T8" s="4">
        <v>2</v>
      </c>
      <c r="U8" s="4" t="s">
        <v>8</v>
      </c>
      <c r="V8" s="5"/>
      <c r="W8" s="5"/>
      <c r="Z8" s="32"/>
      <c r="AA8" s="34" t="s">
        <v>244</v>
      </c>
      <c r="AB8" s="35">
        <v>490</v>
      </c>
      <c r="AC8" t="s">
        <v>250</v>
      </c>
      <c r="AD8"/>
      <c r="AE8"/>
    </row>
    <row r="9" spans="1:31" ht="15" thickBot="1" x14ac:dyDescent="0.25">
      <c r="B9" s="6">
        <v>3</v>
      </c>
      <c r="C9" s="11">
        <v>352</v>
      </c>
      <c r="D9" s="7">
        <f>1278-10</f>
        <v>1268</v>
      </c>
      <c r="E9" s="25">
        <f>4759+10</f>
        <v>4769</v>
      </c>
      <c r="J9" s="31">
        <v>6369</v>
      </c>
      <c r="L9" s="6">
        <v>3</v>
      </c>
      <c r="M9" s="7" t="s">
        <v>7</v>
      </c>
      <c r="N9" s="7" t="s">
        <v>9</v>
      </c>
      <c r="O9" s="8" t="s">
        <v>10</v>
      </c>
      <c r="T9" s="6">
        <v>3</v>
      </c>
      <c r="U9" s="9" t="s">
        <v>11</v>
      </c>
      <c r="V9" s="9" t="s">
        <v>12</v>
      </c>
      <c r="W9" s="6" t="s">
        <v>13</v>
      </c>
      <c r="Z9" s="36"/>
      <c r="AA9" s="37" t="s">
        <v>223</v>
      </c>
      <c r="AB9" s="37" t="s">
        <v>239</v>
      </c>
      <c r="AC9" s="37" t="s">
        <v>240</v>
      </c>
      <c r="AD9" s="37" t="s">
        <v>241</v>
      </c>
      <c r="AE9" s="37" t="s">
        <v>245</v>
      </c>
    </row>
    <row r="10" spans="1:31" x14ac:dyDescent="0.2">
      <c r="B10" s="6">
        <v>5</v>
      </c>
      <c r="C10" s="10">
        <v>368</v>
      </c>
      <c r="D10" s="5"/>
      <c r="E10" s="25"/>
      <c r="J10" s="31">
        <v>6349</v>
      </c>
      <c r="L10" s="6">
        <v>5</v>
      </c>
      <c r="M10" s="5" t="s">
        <v>7</v>
      </c>
      <c r="N10" s="5"/>
      <c r="O10" s="8"/>
      <c r="T10" s="6">
        <v>5</v>
      </c>
      <c r="U10" s="4" t="s">
        <v>14</v>
      </c>
      <c r="V10" s="5"/>
      <c r="W10" s="8"/>
      <c r="Z10" s="38">
        <v>1</v>
      </c>
      <c r="AA10" s="39">
        <v>6933</v>
      </c>
      <c r="AB10" s="39">
        <v>6848</v>
      </c>
      <c r="AC10" s="39">
        <v>7018.5</v>
      </c>
      <c r="AD10" s="39">
        <v>7091.5</v>
      </c>
      <c r="AE10" s="39">
        <v>7251.5</v>
      </c>
    </row>
    <row r="11" spans="1:31" ht="15" thickBot="1" x14ac:dyDescent="0.25">
      <c r="B11" s="6">
        <v>6</v>
      </c>
      <c r="C11" s="11">
        <v>405</v>
      </c>
      <c r="D11" s="7">
        <f>1242-10</f>
        <v>1232</v>
      </c>
      <c r="E11" s="26"/>
      <c r="J11" s="31">
        <v>6386</v>
      </c>
      <c r="L11" s="6">
        <v>6</v>
      </c>
      <c r="M11" s="7" t="s">
        <v>7</v>
      </c>
      <c r="N11" s="7" t="s">
        <v>9</v>
      </c>
      <c r="O11" s="7"/>
      <c r="T11" s="6">
        <v>6</v>
      </c>
      <c r="U11" s="9" t="s">
        <v>15</v>
      </c>
      <c r="V11" s="9" t="s">
        <v>16</v>
      </c>
      <c r="W11" s="7"/>
      <c r="Z11" s="38">
        <v>2</v>
      </c>
      <c r="AA11" s="39">
        <v>6869.5</v>
      </c>
      <c r="AB11" s="39">
        <v>6797.5</v>
      </c>
      <c r="AC11" s="39">
        <v>6942</v>
      </c>
      <c r="AD11" s="39">
        <v>7023</v>
      </c>
      <c r="AE11" s="39">
        <v>7030</v>
      </c>
    </row>
    <row r="12" spans="1:31" x14ac:dyDescent="0.2">
      <c r="B12" s="6">
        <v>9</v>
      </c>
      <c r="C12" s="10">
        <v>404</v>
      </c>
      <c r="D12" s="5"/>
      <c r="E12" s="27"/>
      <c r="J12" s="31">
        <v>6309</v>
      </c>
      <c r="L12" s="6">
        <v>9</v>
      </c>
      <c r="M12" s="5" t="s">
        <v>7</v>
      </c>
      <c r="N12" s="5"/>
      <c r="O12" s="5"/>
      <c r="T12" s="6">
        <v>9</v>
      </c>
      <c r="U12" s="4" t="s">
        <v>17</v>
      </c>
      <c r="V12" s="5"/>
      <c r="W12" s="5"/>
      <c r="Z12" s="38">
        <v>3</v>
      </c>
      <c r="AA12" s="39">
        <v>6849</v>
      </c>
      <c r="AB12" s="39">
        <v>6778</v>
      </c>
      <c r="AC12" s="39">
        <v>6925</v>
      </c>
      <c r="AD12" s="39">
        <v>7002.5</v>
      </c>
      <c r="AE12" s="39">
        <v>6882</v>
      </c>
    </row>
    <row r="13" spans="1:31" ht="15" thickBot="1" x14ac:dyDescent="0.25">
      <c r="B13" s="6">
        <v>10</v>
      </c>
      <c r="C13" s="11">
        <v>341</v>
      </c>
      <c r="D13" s="7">
        <f>1231-10</f>
        <v>1221</v>
      </c>
      <c r="E13" s="25">
        <f>4694+10</f>
        <v>4704</v>
      </c>
      <c r="J13" s="31">
        <v>6246</v>
      </c>
      <c r="L13" s="6">
        <v>10</v>
      </c>
      <c r="M13" s="7" t="s">
        <v>7</v>
      </c>
      <c r="N13" s="7" t="s">
        <v>9</v>
      </c>
      <c r="O13" s="8" t="s">
        <v>10</v>
      </c>
      <c r="T13" s="6">
        <v>10</v>
      </c>
      <c r="U13" s="9" t="s">
        <v>18</v>
      </c>
      <c r="V13" s="9" t="s">
        <v>19</v>
      </c>
      <c r="W13" s="6" t="s">
        <v>20</v>
      </c>
      <c r="Z13" s="38">
        <v>4</v>
      </c>
      <c r="AA13" s="39">
        <v>6885</v>
      </c>
      <c r="AB13" s="39">
        <v>6798.5</v>
      </c>
      <c r="AC13" s="39">
        <v>6960.5</v>
      </c>
      <c r="AD13" s="39">
        <v>7033.5</v>
      </c>
      <c r="AE13" s="39">
        <v>6809.5</v>
      </c>
    </row>
    <row r="14" spans="1:31" x14ac:dyDescent="0.2">
      <c r="B14" s="6">
        <v>12</v>
      </c>
      <c r="C14" s="10">
        <v>350</v>
      </c>
      <c r="D14" s="5"/>
      <c r="E14" s="25"/>
      <c r="J14" s="31">
        <v>6200</v>
      </c>
      <c r="L14" s="6">
        <v>12</v>
      </c>
      <c r="M14" s="5" t="s">
        <v>7</v>
      </c>
      <c r="N14" s="5"/>
      <c r="O14" s="8"/>
      <c r="T14" s="6">
        <v>12</v>
      </c>
      <c r="U14" s="4" t="s">
        <v>21</v>
      </c>
      <c r="V14" s="5"/>
      <c r="W14" s="8"/>
      <c r="Z14" s="38">
        <v>5</v>
      </c>
      <c r="AA14" s="39">
        <v>6812</v>
      </c>
      <c r="AB14" s="39">
        <v>6767.5</v>
      </c>
      <c r="AC14" s="39">
        <v>6953.5</v>
      </c>
      <c r="AD14" s="39">
        <v>7021</v>
      </c>
      <c r="AE14" s="39">
        <v>6672.5</v>
      </c>
    </row>
    <row r="15" spans="1:31" ht="15" thickBot="1" x14ac:dyDescent="0.25">
      <c r="B15" s="6">
        <v>13</v>
      </c>
      <c r="C15" s="11">
        <v>378</v>
      </c>
      <c r="D15" s="7">
        <f>1176-10</f>
        <v>1166</v>
      </c>
      <c r="E15" s="26"/>
      <c r="J15" s="31">
        <v>6228</v>
      </c>
      <c r="L15" s="6">
        <v>13</v>
      </c>
      <c r="M15" s="7" t="s">
        <v>7</v>
      </c>
      <c r="N15" s="7" t="s">
        <v>9</v>
      </c>
      <c r="O15" s="7"/>
      <c r="T15" s="6">
        <v>13</v>
      </c>
      <c r="U15" s="9" t="s">
        <v>22</v>
      </c>
      <c r="V15" s="9" t="s">
        <v>23</v>
      </c>
      <c r="W15" s="7"/>
      <c r="Z15" s="38">
        <v>6</v>
      </c>
      <c r="AA15" s="39">
        <v>6745.5</v>
      </c>
      <c r="AB15" s="39">
        <v>6703</v>
      </c>
      <c r="AC15" s="39">
        <v>6835</v>
      </c>
      <c r="AD15" s="39">
        <v>6901.5</v>
      </c>
      <c r="AE15" s="39">
        <v>6476.5</v>
      </c>
    </row>
    <row r="16" spans="1:31" x14ac:dyDescent="0.2">
      <c r="B16" s="6">
        <v>16</v>
      </c>
      <c r="C16" s="12">
        <v>345</v>
      </c>
      <c r="D16" s="5"/>
      <c r="E16" s="27"/>
      <c r="J16" s="31">
        <v>6049</v>
      </c>
      <c r="L16" s="6">
        <v>16</v>
      </c>
      <c r="M16" s="5" t="s">
        <v>7</v>
      </c>
      <c r="N16" s="5"/>
      <c r="O16" s="5"/>
      <c r="T16" s="6">
        <v>16</v>
      </c>
      <c r="U16" s="4" t="s">
        <v>24</v>
      </c>
      <c r="V16" s="5"/>
      <c r="W16" s="5"/>
      <c r="Z16" s="38">
        <v>7</v>
      </c>
      <c r="AA16" s="39">
        <v>6698</v>
      </c>
      <c r="AB16" s="39">
        <v>6660.5</v>
      </c>
      <c r="AC16" s="39">
        <v>6835.5</v>
      </c>
      <c r="AD16" s="39">
        <v>6839</v>
      </c>
      <c r="AE16" s="39">
        <v>6385</v>
      </c>
    </row>
    <row r="17" spans="2:31" ht="15" thickBot="1" x14ac:dyDescent="0.25">
      <c r="B17" s="6">
        <v>17</v>
      </c>
      <c r="C17" s="13">
        <v>287</v>
      </c>
      <c r="D17" s="7">
        <f>1575-10</f>
        <v>1565</v>
      </c>
      <c r="E17" s="25">
        <f>4149+10</f>
        <v>4159</v>
      </c>
      <c r="J17" s="31">
        <v>5991</v>
      </c>
      <c r="L17" s="6">
        <v>17</v>
      </c>
      <c r="M17" s="7" t="s">
        <v>7</v>
      </c>
      <c r="N17" s="7" t="s">
        <v>9</v>
      </c>
      <c r="O17" s="8" t="s">
        <v>25</v>
      </c>
      <c r="T17" s="6">
        <v>17</v>
      </c>
      <c r="U17" s="9" t="s">
        <v>26</v>
      </c>
      <c r="V17" s="9" t="s">
        <v>27</v>
      </c>
      <c r="W17" s="6" t="s">
        <v>28</v>
      </c>
      <c r="Z17" s="38">
        <v>8</v>
      </c>
      <c r="AA17" s="39">
        <v>6725.5</v>
      </c>
      <c r="AB17" s="39">
        <v>6690</v>
      </c>
      <c r="AC17" s="39">
        <v>6776.5</v>
      </c>
      <c r="AD17" s="39">
        <v>6874.5</v>
      </c>
      <c r="AE17" s="39">
        <v>6420</v>
      </c>
    </row>
    <row r="18" spans="2:31" x14ac:dyDescent="0.2">
      <c r="B18" s="6">
        <v>19</v>
      </c>
      <c r="C18" s="12">
        <v>225</v>
      </c>
      <c r="D18" s="5"/>
      <c r="E18" s="25"/>
      <c r="J18" s="31">
        <v>5892</v>
      </c>
      <c r="L18" s="6">
        <v>19</v>
      </c>
      <c r="M18" s="5" t="s">
        <v>7</v>
      </c>
      <c r="N18" s="5"/>
      <c r="O18" s="8"/>
      <c r="T18" s="6">
        <v>19</v>
      </c>
      <c r="U18" s="4" t="s">
        <v>29</v>
      </c>
      <c r="V18" s="5"/>
      <c r="W18" s="8"/>
      <c r="Z18" s="38">
        <v>9</v>
      </c>
      <c r="AA18" s="39">
        <v>6548</v>
      </c>
      <c r="AB18" s="39">
        <v>6544</v>
      </c>
      <c r="AC18" s="39">
        <v>6749</v>
      </c>
      <c r="AD18" s="39"/>
      <c r="AE18" s="39">
        <v>6350.5</v>
      </c>
    </row>
    <row r="19" spans="2:31" ht="15" thickBot="1" x14ac:dyDescent="0.25">
      <c r="B19" s="6">
        <v>20</v>
      </c>
      <c r="C19" s="13">
        <v>205</v>
      </c>
      <c r="D19" s="26">
        <f>1548-10-10</f>
        <v>1528</v>
      </c>
      <c r="E19" s="26"/>
      <c r="J19" s="31">
        <v>5872</v>
      </c>
      <c r="L19" s="6">
        <v>20</v>
      </c>
      <c r="M19" s="7" t="s">
        <v>7</v>
      </c>
      <c r="N19" s="7" t="s">
        <v>9</v>
      </c>
      <c r="O19" s="7"/>
      <c r="T19" s="6">
        <v>20</v>
      </c>
      <c r="U19" s="9" t="s">
        <v>30</v>
      </c>
      <c r="V19" s="9" t="s">
        <v>31</v>
      </c>
      <c r="W19" s="7"/>
      <c r="Z19" s="38">
        <v>10</v>
      </c>
      <c r="AA19" s="39">
        <v>6489</v>
      </c>
      <c r="AB19" s="39">
        <v>6482.5</v>
      </c>
      <c r="AC19" s="39">
        <v>6824</v>
      </c>
      <c r="AD19" s="39"/>
      <c r="AE19" s="39">
        <v>6351.5</v>
      </c>
    </row>
    <row r="20" spans="2:31" x14ac:dyDescent="0.2">
      <c r="B20" s="6">
        <v>22</v>
      </c>
      <c r="C20" s="14">
        <v>378</v>
      </c>
      <c r="D20" s="5"/>
      <c r="E20" s="31"/>
      <c r="J20" s="31">
        <v>5576</v>
      </c>
      <c r="L20" s="6">
        <v>22</v>
      </c>
      <c r="M20" s="5" t="s">
        <v>7</v>
      </c>
      <c r="N20" s="5"/>
      <c r="T20" s="6">
        <v>22</v>
      </c>
      <c r="U20" s="4" t="s">
        <v>32</v>
      </c>
      <c r="V20" s="5"/>
      <c r="Z20" s="38">
        <v>11</v>
      </c>
      <c r="AA20" s="39">
        <v>6395.5</v>
      </c>
      <c r="AB20" s="39">
        <v>6412</v>
      </c>
      <c r="AC20" s="39">
        <v>6637</v>
      </c>
      <c r="AD20" s="39"/>
      <c r="AE20" s="39">
        <v>6350</v>
      </c>
    </row>
    <row r="21" spans="2:31" ht="15" thickBot="1" x14ac:dyDescent="0.25">
      <c r="B21" s="9">
        <v>23</v>
      </c>
      <c r="C21" s="15">
        <v>303</v>
      </c>
      <c r="D21" s="7">
        <f>1178-10</f>
        <v>1168</v>
      </c>
      <c r="E21" s="31"/>
      <c r="J21" s="31">
        <v>5501</v>
      </c>
      <c r="L21" s="9">
        <v>23</v>
      </c>
      <c r="M21" s="7" t="s">
        <v>7</v>
      </c>
      <c r="N21" s="7" t="s">
        <v>7</v>
      </c>
      <c r="T21" s="9">
        <v>23</v>
      </c>
      <c r="U21" s="9" t="s">
        <v>33</v>
      </c>
      <c r="V21" s="9" t="s">
        <v>34</v>
      </c>
      <c r="Z21" s="38">
        <v>12</v>
      </c>
      <c r="AA21" s="39">
        <v>6371.5</v>
      </c>
      <c r="AB21" s="39">
        <v>6401</v>
      </c>
      <c r="AC21" s="39">
        <v>6576.5</v>
      </c>
      <c r="AD21" s="39"/>
      <c r="AE21" s="39">
        <v>6369.5</v>
      </c>
    </row>
    <row r="22" spans="2:31" ht="15" thickBot="1" x14ac:dyDescent="0.25">
      <c r="E22" s="31"/>
      <c r="J22" s="31"/>
      <c r="Z22" s="38">
        <v>13</v>
      </c>
      <c r="AA22" s="39">
        <v>6088.5</v>
      </c>
      <c r="AB22" s="39">
        <v>6098</v>
      </c>
      <c r="AC22" s="39">
        <v>6508</v>
      </c>
      <c r="AD22" s="39"/>
      <c r="AE22" s="39"/>
    </row>
    <row r="23" spans="2:31" ht="15" thickBot="1" x14ac:dyDescent="0.25">
      <c r="B23" s="1" t="s">
        <v>4</v>
      </c>
      <c r="C23" s="16" t="s">
        <v>35</v>
      </c>
      <c r="D23" s="3"/>
      <c r="E23" s="31"/>
      <c r="J23" s="31"/>
      <c r="L23" s="1" t="s">
        <v>4</v>
      </c>
      <c r="M23" s="2" t="s">
        <v>35</v>
      </c>
      <c r="N23" s="3"/>
      <c r="T23" s="1" t="s">
        <v>4</v>
      </c>
      <c r="U23" s="2" t="s">
        <v>35</v>
      </c>
      <c r="V23" s="3"/>
      <c r="Z23" s="38">
        <v>14</v>
      </c>
      <c r="AA23" s="39">
        <v>6011.5</v>
      </c>
      <c r="AB23" s="39">
        <v>6037.5</v>
      </c>
      <c r="AC23" s="39">
        <v>6500.5</v>
      </c>
      <c r="AD23" s="39"/>
      <c r="AE23" s="39"/>
    </row>
    <row r="24" spans="2:31" x14ac:dyDescent="0.2">
      <c r="B24" s="4">
        <v>2</v>
      </c>
      <c r="C24" s="10">
        <v>663</v>
      </c>
      <c r="D24" s="5"/>
      <c r="E24" s="27"/>
      <c r="J24" s="31">
        <v>6348</v>
      </c>
      <c r="L24" s="4">
        <v>2</v>
      </c>
      <c r="M24" s="5" t="s">
        <v>7</v>
      </c>
      <c r="N24" s="5"/>
      <c r="O24" s="5"/>
      <c r="T24" s="4">
        <v>2</v>
      </c>
      <c r="U24" s="4" t="s">
        <v>36</v>
      </c>
      <c r="V24" s="5"/>
      <c r="W24" s="5"/>
      <c r="Z24" s="38">
        <v>15</v>
      </c>
      <c r="AA24" s="40"/>
      <c r="AB24" s="40"/>
      <c r="AC24" s="39">
        <v>6203.5</v>
      </c>
      <c r="AD24" s="39"/>
      <c r="AE24" s="39"/>
    </row>
    <row r="25" spans="2:31" ht="15" thickBot="1" x14ac:dyDescent="0.25">
      <c r="B25" s="6">
        <v>3</v>
      </c>
      <c r="C25" s="11">
        <v>614</v>
      </c>
      <c r="D25" s="7">
        <f>1572-10</f>
        <v>1562</v>
      </c>
      <c r="E25" s="25">
        <f>4153-20+10</f>
        <v>4143</v>
      </c>
      <c r="J25" s="31">
        <v>6299</v>
      </c>
      <c r="L25" s="6">
        <v>3</v>
      </c>
      <c r="M25" s="7" t="s">
        <v>7</v>
      </c>
      <c r="N25" s="7" t="s">
        <v>37</v>
      </c>
      <c r="O25" s="8" t="s">
        <v>52</v>
      </c>
      <c r="T25" s="6">
        <v>3</v>
      </c>
      <c r="U25" s="9" t="s">
        <v>38</v>
      </c>
      <c r="V25" s="9" t="s">
        <v>39</v>
      </c>
      <c r="W25" s="6" t="s">
        <v>40</v>
      </c>
      <c r="Z25" s="38">
        <v>16</v>
      </c>
      <c r="AA25" s="40"/>
      <c r="AB25" s="40"/>
      <c r="AC25" s="39">
        <v>6132.5</v>
      </c>
      <c r="AD25" s="39"/>
      <c r="AE25" s="39"/>
    </row>
    <row r="26" spans="2:31" x14ac:dyDescent="0.2">
      <c r="B26" s="6">
        <v>5</v>
      </c>
      <c r="C26" s="10">
        <v>628</v>
      </c>
      <c r="D26" s="5"/>
      <c r="E26" s="25"/>
      <c r="J26" s="31">
        <v>6280</v>
      </c>
      <c r="L26" s="6">
        <v>5</v>
      </c>
      <c r="M26" s="5" t="s">
        <v>7</v>
      </c>
      <c r="N26" s="5"/>
      <c r="O26" s="8"/>
      <c r="T26" s="6">
        <v>5</v>
      </c>
      <c r="U26" s="4" t="s">
        <v>41</v>
      </c>
      <c r="V26" s="5"/>
      <c r="W26" s="8"/>
      <c r="AA26" s="42"/>
      <c r="AB26" s="42"/>
      <c r="AC26" s="43"/>
      <c r="AD26" s="43"/>
      <c r="AE26" s="43"/>
    </row>
    <row r="27" spans="2:31" ht="15" thickBot="1" x14ac:dyDescent="0.25">
      <c r="B27" s="6">
        <v>6</v>
      </c>
      <c r="C27" s="11">
        <v>648</v>
      </c>
      <c r="D27" s="7">
        <f>1539-10</f>
        <v>1529</v>
      </c>
      <c r="E27" s="26"/>
      <c r="J27" s="31">
        <v>6300</v>
      </c>
      <c r="L27" s="6">
        <v>6</v>
      </c>
      <c r="M27" s="7" t="s">
        <v>7</v>
      </c>
      <c r="N27" s="7" t="s">
        <v>37</v>
      </c>
      <c r="O27" s="7"/>
      <c r="T27" s="6">
        <v>6</v>
      </c>
      <c r="U27" s="9" t="s">
        <v>42</v>
      </c>
      <c r="V27" s="9" t="s">
        <v>43</v>
      </c>
      <c r="W27" s="7"/>
      <c r="Z27" s="44" t="s">
        <v>242</v>
      </c>
      <c r="AA27" s="44" t="s">
        <v>246</v>
      </c>
      <c r="AB27" s="45"/>
      <c r="AC27" s="45"/>
      <c r="AD27" s="45"/>
      <c r="AE27" s="45"/>
    </row>
    <row r="28" spans="2:31" x14ac:dyDescent="0.2">
      <c r="B28" s="6">
        <v>9</v>
      </c>
      <c r="C28" s="10">
        <v>401</v>
      </c>
      <c r="D28" s="5"/>
      <c r="E28" s="27"/>
      <c r="J28" s="31">
        <v>6264</v>
      </c>
      <c r="L28" s="6">
        <v>9</v>
      </c>
      <c r="M28" s="5" t="s">
        <v>7</v>
      </c>
      <c r="N28" s="5"/>
      <c r="O28" s="5"/>
      <c r="T28" s="6">
        <v>9</v>
      </c>
      <c r="U28" s="4" t="s">
        <v>44</v>
      </c>
      <c r="V28" s="5"/>
      <c r="W28" s="5"/>
      <c r="Z28" s="44"/>
      <c r="AA28" s="45" t="s">
        <v>247</v>
      </c>
      <c r="AB28" s="45"/>
      <c r="AC28" s="45"/>
      <c r="AD28" s="45"/>
      <c r="AE28" s="45"/>
    </row>
    <row r="29" spans="2:31" ht="15.75" thickBot="1" x14ac:dyDescent="0.3">
      <c r="B29" s="6">
        <v>10</v>
      </c>
      <c r="C29" s="11">
        <v>339</v>
      </c>
      <c r="D29" s="7">
        <f>1197-10</f>
        <v>1187</v>
      </c>
      <c r="E29" s="25">
        <f>4706-20+10</f>
        <v>4696</v>
      </c>
      <c r="J29" s="31">
        <v>6202</v>
      </c>
      <c r="L29" s="6">
        <v>10</v>
      </c>
      <c r="M29" s="7" t="s">
        <v>7</v>
      </c>
      <c r="N29" s="7" t="s">
        <v>37</v>
      </c>
      <c r="O29" s="8" t="s">
        <v>52</v>
      </c>
      <c r="T29" s="6">
        <v>10</v>
      </c>
      <c r="U29" s="9" t="s">
        <v>45</v>
      </c>
      <c r="V29" s="9" t="s">
        <v>46</v>
      </c>
      <c r="W29" s="6" t="s">
        <v>47</v>
      </c>
      <c r="Z29" s="46">
        <v>1</v>
      </c>
      <c r="AA29" s="50">
        <v>6443</v>
      </c>
      <c r="AB29" s="50">
        <v>6358</v>
      </c>
      <c r="AC29" s="50">
        <v>6524</v>
      </c>
      <c r="AD29" s="50">
        <v>6600</v>
      </c>
      <c r="AE29" s="50">
        <v>7289</v>
      </c>
    </row>
    <row r="30" spans="2:31" ht="15" x14ac:dyDescent="0.25">
      <c r="B30" s="6">
        <v>12</v>
      </c>
      <c r="C30" s="10">
        <v>346</v>
      </c>
      <c r="D30" s="5"/>
      <c r="E30" s="25"/>
      <c r="J30" s="31">
        <v>6160</v>
      </c>
      <c r="L30" s="6">
        <v>12</v>
      </c>
      <c r="M30" s="5" t="s">
        <v>7</v>
      </c>
      <c r="N30" s="5"/>
      <c r="O30" s="8"/>
      <c r="T30" s="6">
        <v>12</v>
      </c>
      <c r="U30" s="4" t="s">
        <v>48</v>
      </c>
      <c r="V30" s="5"/>
      <c r="W30" s="8"/>
      <c r="Z30" s="46">
        <v>2</v>
      </c>
      <c r="AA30" s="50">
        <v>6379</v>
      </c>
      <c r="AB30" s="50">
        <v>6309</v>
      </c>
      <c r="AC30" s="50">
        <v>6448</v>
      </c>
      <c r="AD30" s="50">
        <v>6532</v>
      </c>
      <c r="AE30" s="50">
        <v>7066</v>
      </c>
    </row>
    <row r="31" spans="2:31" ht="15.75" thickBot="1" x14ac:dyDescent="0.3">
      <c r="B31" s="6">
        <v>13</v>
      </c>
      <c r="C31" s="11">
        <v>377</v>
      </c>
      <c r="D31" s="7">
        <f>1148-10</f>
        <v>1138</v>
      </c>
      <c r="E31" s="26"/>
      <c r="J31" s="31">
        <v>6191</v>
      </c>
      <c r="L31" s="6">
        <v>13</v>
      </c>
      <c r="M31" s="7" t="s">
        <v>7</v>
      </c>
      <c r="N31" s="7" t="s">
        <v>37</v>
      </c>
      <c r="O31" s="7"/>
      <c r="T31" s="6">
        <v>13</v>
      </c>
      <c r="U31" s="9" t="s">
        <v>49</v>
      </c>
      <c r="V31" s="9" t="s">
        <v>50</v>
      </c>
      <c r="W31" s="7"/>
      <c r="Z31" s="46">
        <v>3</v>
      </c>
      <c r="AA31" s="50">
        <v>6359</v>
      </c>
      <c r="AB31" s="50">
        <v>6290</v>
      </c>
      <c r="AC31" s="50">
        <v>6428</v>
      </c>
      <c r="AD31" s="50">
        <v>6504</v>
      </c>
      <c r="AE31" s="50">
        <v>6918</v>
      </c>
    </row>
    <row r="32" spans="2:31" ht="15" x14ac:dyDescent="0.25">
      <c r="B32" s="6">
        <v>16</v>
      </c>
      <c r="C32" s="12">
        <v>343</v>
      </c>
      <c r="D32" s="5"/>
      <c r="E32" s="27"/>
      <c r="J32" s="31">
        <v>6054</v>
      </c>
      <c r="L32" s="6">
        <v>16</v>
      </c>
      <c r="M32" s="5" t="s">
        <v>7</v>
      </c>
      <c r="N32" s="5"/>
      <c r="O32" s="5"/>
      <c r="T32" s="6">
        <v>16</v>
      </c>
      <c r="U32" s="4" t="s">
        <v>51</v>
      </c>
      <c r="V32" s="5"/>
      <c r="W32" s="5"/>
      <c r="Z32" s="46">
        <v>4</v>
      </c>
      <c r="AA32" s="50">
        <v>6396</v>
      </c>
      <c r="AB32" s="50">
        <v>6310</v>
      </c>
      <c r="AC32" s="50">
        <v>6472</v>
      </c>
      <c r="AD32" s="50">
        <v>6555</v>
      </c>
      <c r="AE32" s="50">
        <v>6843</v>
      </c>
    </row>
    <row r="33" spans="2:31" ht="15.75" thickBot="1" x14ac:dyDescent="0.3">
      <c r="B33" s="6">
        <v>17</v>
      </c>
      <c r="C33" s="13">
        <v>281</v>
      </c>
      <c r="D33" s="7">
        <f>1062-10</f>
        <v>1052</v>
      </c>
      <c r="E33" s="25">
        <f>4669+10</f>
        <v>4679</v>
      </c>
      <c r="J33" s="31">
        <v>5992</v>
      </c>
      <c r="L33" s="6">
        <v>17</v>
      </c>
      <c r="M33" s="7" t="s">
        <v>7</v>
      </c>
      <c r="N33" s="7" t="s">
        <v>37</v>
      </c>
      <c r="O33" s="8" t="s">
        <v>52</v>
      </c>
      <c r="T33" s="6">
        <v>17</v>
      </c>
      <c r="U33" s="9" t="s">
        <v>53</v>
      </c>
      <c r="V33" s="9" t="s">
        <v>54</v>
      </c>
      <c r="W33" s="6" t="s">
        <v>55</v>
      </c>
      <c r="Z33" s="46">
        <v>5</v>
      </c>
      <c r="AA33" s="50">
        <v>6319</v>
      </c>
      <c r="AB33" s="50">
        <v>6274</v>
      </c>
      <c r="AC33" s="50">
        <v>6449</v>
      </c>
      <c r="AD33" s="50">
        <v>6538</v>
      </c>
      <c r="AE33" s="50">
        <v>6702</v>
      </c>
    </row>
    <row r="34" spans="2:31" ht="15" x14ac:dyDescent="0.25">
      <c r="B34" s="6">
        <v>19</v>
      </c>
      <c r="C34" s="12">
        <v>215</v>
      </c>
      <c r="D34" s="5"/>
      <c r="E34" s="25"/>
      <c r="J34" s="31">
        <v>5909</v>
      </c>
      <c r="L34" s="6">
        <v>19</v>
      </c>
      <c r="M34" s="5" t="s">
        <v>7</v>
      </c>
      <c r="N34" s="5"/>
      <c r="O34" s="8"/>
      <c r="T34" s="6">
        <v>19</v>
      </c>
      <c r="U34" s="4" t="s">
        <v>56</v>
      </c>
      <c r="V34" s="5"/>
      <c r="W34" s="8"/>
      <c r="Z34" s="46">
        <v>6</v>
      </c>
      <c r="AA34" s="50">
        <v>6256</v>
      </c>
      <c r="AB34" s="50">
        <v>6212</v>
      </c>
      <c r="AC34" s="50">
        <v>6341</v>
      </c>
      <c r="AD34" s="50">
        <v>6400</v>
      </c>
      <c r="AE34" s="50">
        <v>6505</v>
      </c>
    </row>
    <row r="35" spans="2:31" ht="15.75" thickBot="1" x14ac:dyDescent="0.3">
      <c r="B35" s="6">
        <v>20</v>
      </c>
      <c r="C35" s="13">
        <v>212</v>
      </c>
      <c r="D35" s="26">
        <f>1063-10-15</f>
        <v>1038</v>
      </c>
      <c r="E35" s="26"/>
      <c r="J35" s="31">
        <v>5909</v>
      </c>
      <c r="L35" s="6">
        <v>20</v>
      </c>
      <c r="M35" s="7" t="s">
        <v>7</v>
      </c>
      <c r="N35" s="7" t="s">
        <v>37</v>
      </c>
      <c r="O35" s="7"/>
      <c r="T35" s="6">
        <v>20</v>
      </c>
      <c r="U35" s="9" t="s">
        <v>57</v>
      </c>
      <c r="V35" s="9" t="s">
        <v>58</v>
      </c>
      <c r="W35" s="7"/>
      <c r="Z35" s="46">
        <v>7</v>
      </c>
      <c r="AA35" s="50">
        <v>6210</v>
      </c>
      <c r="AB35" s="50">
        <v>6170</v>
      </c>
      <c r="AC35" s="50">
        <v>6351</v>
      </c>
      <c r="AD35" s="50">
        <v>6345</v>
      </c>
      <c r="AE35" s="50">
        <v>6413</v>
      </c>
    </row>
    <row r="36" spans="2:31" ht="15" x14ac:dyDescent="0.25">
      <c r="B36" s="6">
        <v>22</v>
      </c>
      <c r="C36" s="14">
        <v>376</v>
      </c>
      <c r="D36" s="27"/>
      <c r="E36" s="27"/>
      <c r="J36" s="31">
        <v>5591</v>
      </c>
      <c r="L36" s="6">
        <v>22</v>
      </c>
      <c r="M36" s="5" t="s">
        <v>7</v>
      </c>
      <c r="N36" s="5"/>
      <c r="O36" s="5"/>
      <c r="T36" s="6">
        <v>22</v>
      </c>
      <c r="U36" s="4" t="s">
        <v>59</v>
      </c>
      <c r="V36" s="5"/>
      <c r="W36" s="5"/>
      <c r="Z36" s="46">
        <v>8</v>
      </c>
      <c r="AA36" s="50">
        <v>6238</v>
      </c>
      <c r="AB36" s="50">
        <v>6201</v>
      </c>
      <c r="AC36" s="50">
        <v>6290</v>
      </c>
      <c r="AD36" s="50">
        <v>6381</v>
      </c>
      <c r="AE36" s="50">
        <v>6450</v>
      </c>
    </row>
    <row r="37" spans="2:31" ht="15.75" thickBot="1" x14ac:dyDescent="0.3">
      <c r="B37" s="9">
        <v>23</v>
      </c>
      <c r="C37" s="15">
        <v>312</v>
      </c>
      <c r="D37" s="7">
        <f>1195-10</f>
        <v>1185</v>
      </c>
      <c r="E37" s="26">
        <f>4130-90+10</f>
        <v>4050</v>
      </c>
      <c r="J37" s="31">
        <v>5527</v>
      </c>
      <c r="L37" s="9">
        <v>23</v>
      </c>
      <c r="M37" s="7" t="s">
        <v>7</v>
      </c>
      <c r="N37" s="7" t="s">
        <v>7</v>
      </c>
      <c r="O37" s="7" t="s">
        <v>64</v>
      </c>
      <c r="T37" s="9">
        <v>23</v>
      </c>
      <c r="U37" s="9" t="s">
        <v>60</v>
      </c>
      <c r="V37" s="9" t="s">
        <v>61</v>
      </c>
      <c r="W37" s="9" t="s">
        <v>222</v>
      </c>
      <c r="Z37" s="46">
        <v>9</v>
      </c>
      <c r="AA37" s="50">
        <v>6059</v>
      </c>
      <c r="AB37" s="50">
        <v>6064</v>
      </c>
      <c r="AC37" s="50">
        <v>6252</v>
      </c>
      <c r="AD37" s="50"/>
      <c r="AE37" s="50">
        <v>6389</v>
      </c>
    </row>
    <row r="38" spans="2:31" ht="15.75" thickBot="1" x14ac:dyDescent="0.3">
      <c r="E38" s="31"/>
      <c r="J38" s="31"/>
      <c r="Z38" s="46">
        <v>10</v>
      </c>
      <c r="AA38" s="50">
        <v>6001</v>
      </c>
      <c r="AB38" s="50">
        <v>6002</v>
      </c>
      <c r="AC38" s="50">
        <v>6322</v>
      </c>
      <c r="AD38" s="50"/>
      <c r="AE38" s="50">
        <v>6390</v>
      </c>
    </row>
    <row r="39" spans="2:31" ht="15.75" thickBot="1" x14ac:dyDescent="0.3">
      <c r="B39" s="1" t="s">
        <v>4</v>
      </c>
      <c r="C39" s="16" t="s">
        <v>62</v>
      </c>
      <c r="D39" s="3"/>
      <c r="E39" s="31"/>
      <c r="J39" s="31"/>
      <c r="L39" s="1" t="s">
        <v>4</v>
      </c>
      <c r="M39" s="2" t="s">
        <v>62</v>
      </c>
      <c r="N39" s="3"/>
      <c r="T39" s="1" t="s">
        <v>4</v>
      </c>
      <c r="U39" s="2" t="s">
        <v>62</v>
      </c>
      <c r="V39" s="3"/>
      <c r="Z39" s="46">
        <v>11</v>
      </c>
      <c r="AA39" s="50">
        <v>5902</v>
      </c>
      <c r="AB39" s="50">
        <v>5916</v>
      </c>
      <c r="AC39" s="50">
        <v>6154</v>
      </c>
      <c r="AD39" s="50"/>
      <c r="AE39" s="50">
        <v>6390</v>
      </c>
    </row>
    <row r="40" spans="2:31" ht="15" x14ac:dyDescent="0.25">
      <c r="B40" s="4">
        <v>2</v>
      </c>
      <c r="C40" s="10">
        <v>502</v>
      </c>
      <c r="D40" s="5"/>
      <c r="E40" s="27"/>
      <c r="J40" s="31">
        <v>6514</v>
      </c>
      <c r="L40" s="4">
        <v>2</v>
      </c>
      <c r="M40" s="5" t="s">
        <v>7</v>
      </c>
      <c r="N40" s="5"/>
      <c r="O40" s="5"/>
      <c r="T40" s="4">
        <v>2</v>
      </c>
      <c r="U40" s="4" t="s">
        <v>63</v>
      </c>
      <c r="V40" s="5"/>
      <c r="W40" s="5"/>
      <c r="Z40" s="46">
        <v>12</v>
      </c>
      <c r="AA40" s="50">
        <v>5882</v>
      </c>
      <c r="AB40" s="50">
        <v>5919</v>
      </c>
      <c r="AC40" s="50">
        <v>6088</v>
      </c>
      <c r="AD40" s="50"/>
      <c r="AE40" s="50">
        <v>6412</v>
      </c>
    </row>
    <row r="41" spans="2:31" ht="15.75" thickBot="1" x14ac:dyDescent="0.3">
      <c r="B41" s="6">
        <v>3</v>
      </c>
      <c r="C41" s="11">
        <v>426</v>
      </c>
      <c r="D41" s="7">
        <f>1062-10</f>
        <v>1052</v>
      </c>
      <c r="E41" s="25">
        <f>5000-30+10</f>
        <v>4980</v>
      </c>
      <c r="J41" s="31">
        <v>6438</v>
      </c>
      <c r="L41" s="6">
        <v>3</v>
      </c>
      <c r="M41" s="7" t="s">
        <v>7</v>
      </c>
      <c r="N41" s="7" t="s">
        <v>64</v>
      </c>
      <c r="O41" s="8" t="s">
        <v>65</v>
      </c>
      <c r="T41" s="6">
        <v>3</v>
      </c>
      <c r="U41" s="9" t="s">
        <v>66</v>
      </c>
      <c r="V41" s="9" t="s">
        <v>67</v>
      </c>
      <c r="W41" s="6" t="s">
        <v>68</v>
      </c>
      <c r="Z41" s="46">
        <v>13</v>
      </c>
      <c r="AA41" s="50">
        <v>5586</v>
      </c>
      <c r="AB41" s="50">
        <v>5601</v>
      </c>
      <c r="AC41" s="50">
        <v>6019</v>
      </c>
      <c r="AD41" s="50"/>
      <c r="AE41" s="50"/>
    </row>
    <row r="42" spans="2:31" ht="15" x14ac:dyDescent="0.25">
      <c r="B42" s="6">
        <v>5</v>
      </c>
      <c r="C42" s="10">
        <v>445</v>
      </c>
      <c r="D42" s="5"/>
      <c r="E42" s="25"/>
      <c r="J42" s="31">
        <v>6418</v>
      </c>
      <c r="L42" s="6">
        <v>5</v>
      </c>
      <c r="M42" s="5" t="s">
        <v>7</v>
      </c>
      <c r="N42" s="5"/>
      <c r="O42" s="8"/>
      <c r="T42" s="6">
        <v>5</v>
      </c>
      <c r="U42" s="4" t="s">
        <v>69</v>
      </c>
      <c r="V42" s="5"/>
      <c r="W42" s="8"/>
      <c r="Z42" s="46">
        <v>14</v>
      </c>
      <c r="AA42" s="50">
        <v>5511</v>
      </c>
      <c r="AB42" s="50">
        <v>5537</v>
      </c>
      <c r="AC42" s="50">
        <v>6017</v>
      </c>
      <c r="AD42" s="50"/>
      <c r="AE42" s="50"/>
    </row>
    <row r="43" spans="2:31" ht="15.75" thickBot="1" x14ac:dyDescent="0.3">
      <c r="B43" s="6">
        <v>6</v>
      </c>
      <c r="C43" s="11">
        <v>489</v>
      </c>
      <c r="D43" s="7">
        <f>1023-10</f>
        <v>1013</v>
      </c>
      <c r="E43" s="26"/>
      <c r="J43" s="31">
        <v>6462</v>
      </c>
      <c r="L43" s="6">
        <v>6</v>
      </c>
      <c r="M43" s="7" t="s">
        <v>7</v>
      </c>
      <c r="N43" s="7" t="s">
        <v>64</v>
      </c>
      <c r="O43" s="7"/>
      <c r="T43" s="6">
        <v>6</v>
      </c>
      <c r="U43" s="9" t="s">
        <v>70</v>
      </c>
      <c r="V43" s="9" t="s">
        <v>71</v>
      </c>
      <c r="W43" s="7"/>
      <c r="Z43" s="46">
        <v>15</v>
      </c>
      <c r="AA43" s="50"/>
      <c r="AB43" s="50"/>
      <c r="AC43" s="50">
        <v>5705</v>
      </c>
      <c r="AD43" s="50"/>
      <c r="AE43" s="50"/>
    </row>
    <row r="44" spans="2:31" ht="15" x14ac:dyDescent="0.25">
      <c r="B44" s="6">
        <v>8</v>
      </c>
      <c r="C44" s="17">
        <f>639-10</f>
        <v>629</v>
      </c>
      <c r="D44" s="5"/>
      <c r="E44" s="27"/>
      <c r="J44" s="31">
        <v>6439</v>
      </c>
      <c r="L44" s="6">
        <v>8</v>
      </c>
      <c r="M44" s="5" t="s">
        <v>7</v>
      </c>
      <c r="N44" s="5"/>
      <c r="O44" s="5"/>
      <c r="T44" s="6">
        <v>8</v>
      </c>
      <c r="U44" s="4" t="s">
        <v>72</v>
      </c>
      <c r="V44" s="5"/>
      <c r="W44" s="5"/>
      <c r="Z44" s="46">
        <v>16</v>
      </c>
      <c r="AA44" s="50"/>
      <c r="AB44" s="50"/>
      <c r="AC44" s="50">
        <v>5630</v>
      </c>
      <c r="AD44" s="50"/>
      <c r="AE44" s="50"/>
    </row>
    <row r="45" spans="2:31" x14ac:dyDescent="0.2">
      <c r="B45" s="6">
        <v>9</v>
      </c>
      <c r="C45" s="18">
        <v>521</v>
      </c>
      <c r="D45" s="28">
        <f>1433-10+849</f>
        <v>2272</v>
      </c>
      <c r="E45" s="25"/>
      <c r="J45" s="31">
        <v>6331</v>
      </c>
      <c r="L45" s="6">
        <v>9</v>
      </c>
      <c r="M45" s="8" t="s">
        <v>7</v>
      </c>
      <c r="N45" s="8" t="s">
        <v>64</v>
      </c>
      <c r="O45" s="8"/>
      <c r="T45" s="6">
        <v>9</v>
      </c>
      <c r="U45" s="6" t="s">
        <v>73</v>
      </c>
      <c r="V45" s="6" t="s">
        <v>74</v>
      </c>
      <c r="W45" s="8"/>
      <c r="Z45" s="47"/>
      <c r="AA45" s="48"/>
      <c r="AB45" s="48"/>
      <c r="AC45" s="48"/>
      <c r="AD45" s="48"/>
      <c r="AE45" s="48"/>
    </row>
    <row r="46" spans="2:31" ht="15" thickBot="1" x14ac:dyDescent="0.25">
      <c r="B46" s="6">
        <v>10</v>
      </c>
      <c r="C46" s="19">
        <f>521+10</f>
        <v>531</v>
      </c>
      <c r="D46" s="29"/>
      <c r="E46" s="25">
        <f>4429-871-10+10</f>
        <v>3558</v>
      </c>
      <c r="J46" s="31">
        <v>6341</v>
      </c>
      <c r="L46" s="6">
        <v>10</v>
      </c>
      <c r="M46" s="7" t="s">
        <v>7</v>
      </c>
      <c r="N46" s="7"/>
      <c r="O46" s="8" t="s">
        <v>65</v>
      </c>
      <c r="T46" s="6">
        <v>10</v>
      </c>
      <c r="U46" s="9" t="s">
        <v>75</v>
      </c>
      <c r="V46" s="7"/>
      <c r="W46" s="6" t="s">
        <v>76</v>
      </c>
      <c r="Z46" s="47"/>
      <c r="AA46" s="47"/>
      <c r="AB46" s="47"/>
    </row>
    <row r="47" spans="2:31" x14ac:dyDescent="0.2">
      <c r="B47" s="6">
        <v>12</v>
      </c>
      <c r="C47" s="17">
        <f>532+10</f>
        <v>542</v>
      </c>
      <c r="D47" s="30"/>
      <c r="E47" s="25"/>
      <c r="J47" s="31">
        <v>6280</v>
      </c>
      <c r="L47" s="6">
        <v>12</v>
      </c>
      <c r="M47" s="5" t="s">
        <v>7</v>
      </c>
      <c r="N47" s="5"/>
      <c r="O47" s="8"/>
      <c r="T47" s="6">
        <v>12</v>
      </c>
      <c r="U47" s="4" t="s">
        <v>77</v>
      </c>
      <c r="V47" s="5"/>
      <c r="W47" s="8"/>
      <c r="Z47" s="47"/>
      <c r="AA47" s="47"/>
      <c r="AB47" s="47"/>
    </row>
    <row r="48" spans="2:31" x14ac:dyDescent="0.2">
      <c r="B48" s="6">
        <v>13</v>
      </c>
      <c r="C48" s="18">
        <v>504</v>
      </c>
      <c r="D48" s="28">
        <f>1367-10+843</f>
        <v>2200</v>
      </c>
      <c r="E48" s="25"/>
      <c r="J48" s="31">
        <v>6242</v>
      </c>
      <c r="L48" s="6">
        <v>13</v>
      </c>
      <c r="M48" s="8" t="s">
        <v>7</v>
      </c>
      <c r="N48" s="8" t="s">
        <v>64</v>
      </c>
      <c r="O48" s="8"/>
      <c r="T48" s="6">
        <v>13</v>
      </c>
      <c r="U48" s="6" t="s">
        <v>78</v>
      </c>
      <c r="V48" s="6" t="s">
        <v>79</v>
      </c>
      <c r="W48" s="8"/>
      <c r="Z48" s="47"/>
      <c r="AA48" s="47"/>
      <c r="AB48" s="47"/>
    </row>
    <row r="49" spans="2:28" ht="15" thickBot="1" x14ac:dyDescent="0.25">
      <c r="B49" s="6">
        <v>14</v>
      </c>
      <c r="C49" s="19">
        <f>584-10</f>
        <v>574</v>
      </c>
      <c r="D49" s="7"/>
      <c r="E49" s="26"/>
      <c r="J49" s="31">
        <v>6312</v>
      </c>
      <c r="L49" s="6">
        <v>14</v>
      </c>
      <c r="M49" s="7" t="s">
        <v>7</v>
      </c>
      <c r="N49" s="7"/>
      <c r="O49" s="7"/>
      <c r="T49" s="6">
        <v>14</v>
      </c>
      <c r="U49" s="9" t="s">
        <v>80</v>
      </c>
      <c r="V49" s="7"/>
      <c r="W49" s="7"/>
      <c r="Z49" s="47"/>
      <c r="AA49" s="47"/>
      <c r="AB49" s="47"/>
    </row>
    <row r="50" spans="2:28" x14ac:dyDescent="0.2">
      <c r="B50" s="6">
        <v>16</v>
      </c>
      <c r="C50" s="17">
        <v>348</v>
      </c>
      <c r="D50" s="5"/>
      <c r="E50" s="27"/>
      <c r="J50" s="31">
        <v>6144</v>
      </c>
      <c r="L50" s="6">
        <v>16</v>
      </c>
      <c r="M50" s="5" t="s">
        <v>7</v>
      </c>
      <c r="N50" s="5"/>
      <c r="O50" s="5"/>
      <c r="T50" s="6">
        <v>16</v>
      </c>
      <c r="U50" s="4" t="s">
        <v>81</v>
      </c>
      <c r="V50" s="5"/>
      <c r="W50" s="5"/>
      <c r="Z50" s="47"/>
      <c r="AA50" s="47"/>
      <c r="AB50" s="47"/>
    </row>
    <row r="51" spans="2:28" ht="15" thickBot="1" x14ac:dyDescent="0.25">
      <c r="B51" s="6">
        <v>17</v>
      </c>
      <c r="C51" s="19">
        <v>282</v>
      </c>
      <c r="D51" s="7">
        <f>923-10</f>
        <v>913</v>
      </c>
      <c r="E51" s="25">
        <f>4893+10</f>
        <v>4903</v>
      </c>
      <c r="J51" s="31">
        <v>6078</v>
      </c>
      <c r="L51" s="6">
        <v>17</v>
      </c>
      <c r="M51" s="7" t="s">
        <v>7</v>
      </c>
      <c r="N51" s="7" t="s">
        <v>64</v>
      </c>
      <c r="O51" s="8" t="s">
        <v>65</v>
      </c>
      <c r="T51" s="6">
        <v>17</v>
      </c>
      <c r="U51" s="9" t="s">
        <v>82</v>
      </c>
      <c r="V51" s="9" t="s">
        <v>83</v>
      </c>
      <c r="W51" s="6" t="s">
        <v>84</v>
      </c>
    </row>
    <row r="52" spans="2:28" x14ac:dyDescent="0.2">
      <c r="B52" s="6">
        <v>19</v>
      </c>
      <c r="C52" s="17">
        <v>284</v>
      </c>
      <c r="D52" s="5"/>
      <c r="E52" s="8"/>
      <c r="J52" s="31">
        <v>6009</v>
      </c>
      <c r="L52" s="6">
        <v>19</v>
      </c>
      <c r="M52" s="5" t="s">
        <v>7</v>
      </c>
      <c r="N52" s="5"/>
      <c r="O52" s="8"/>
      <c r="T52" s="6">
        <v>19</v>
      </c>
      <c r="U52" s="4" t="s">
        <v>85</v>
      </c>
      <c r="V52" s="5"/>
      <c r="W52" s="8"/>
    </row>
    <row r="53" spans="2:28" ht="15" thickBot="1" x14ac:dyDescent="0.25">
      <c r="B53" s="6">
        <v>20</v>
      </c>
      <c r="C53" s="19">
        <v>282</v>
      </c>
      <c r="D53" s="7">
        <f>852-10</f>
        <v>842</v>
      </c>
      <c r="E53" s="7"/>
      <c r="J53" s="31">
        <v>6007</v>
      </c>
      <c r="L53" s="6">
        <v>20</v>
      </c>
      <c r="M53" s="7" t="s">
        <v>7</v>
      </c>
      <c r="N53" s="7" t="s">
        <v>64</v>
      </c>
      <c r="O53" s="7"/>
      <c r="T53" s="6">
        <v>20</v>
      </c>
      <c r="U53" s="9" t="s">
        <v>86</v>
      </c>
      <c r="V53" s="9" t="s">
        <v>87</v>
      </c>
      <c r="W53" s="7"/>
    </row>
    <row r="54" spans="2:28" x14ac:dyDescent="0.2">
      <c r="B54" s="6">
        <v>22</v>
      </c>
      <c r="C54" s="20">
        <v>396</v>
      </c>
      <c r="D54" s="5"/>
      <c r="J54" s="31">
        <v>5695</v>
      </c>
      <c r="L54" s="6">
        <v>22</v>
      </c>
      <c r="M54" s="5" t="s">
        <v>7</v>
      </c>
      <c r="N54" s="5"/>
      <c r="T54" s="6">
        <v>22</v>
      </c>
      <c r="U54" s="4" t="s">
        <v>88</v>
      </c>
      <c r="V54" s="5"/>
    </row>
    <row r="55" spans="2:28" ht="15" thickBot="1" x14ac:dyDescent="0.25">
      <c r="B55" s="9">
        <v>23</v>
      </c>
      <c r="C55" s="21">
        <v>321</v>
      </c>
      <c r="D55" s="7">
        <f>1279-10</f>
        <v>1269</v>
      </c>
      <c r="J55" s="31">
        <v>5620</v>
      </c>
      <c r="L55" s="9">
        <v>23</v>
      </c>
      <c r="M55" s="7" t="s">
        <v>7</v>
      </c>
      <c r="N55" s="7" t="s">
        <v>7</v>
      </c>
      <c r="T55" s="9">
        <v>23</v>
      </c>
      <c r="U55" s="9" t="s">
        <v>89</v>
      </c>
      <c r="V55" s="9" t="s">
        <v>90</v>
      </c>
    </row>
    <row r="56" spans="2:28" ht="15" thickBot="1" x14ac:dyDescent="0.25">
      <c r="J56" s="31"/>
    </row>
    <row r="57" spans="2:28" ht="15" thickBot="1" x14ac:dyDescent="0.25">
      <c r="B57" s="1" t="s">
        <v>4</v>
      </c>
      <c r="C57" s="16" t="s">
        <v>91</v>
      </c>
      <c r="D57" s="3"/>
      <c r="J57" s="31"/>
      <c r="L57" s="1" t="s">
        <v>4</v>
      </c>
      <c r="M57" s="2" t="s">
        <v>91</v>
      </c>
      <c r="N57" s="3"/>
      <c r="T57" s="1" t="s">
        <v>4</v>
      </c>
      <c r="U57" s="2" t="s">
        <v>91</v>
      </c>
      <c r="V57" s="3"/>
    </row>
    <row r="58" spans="2:28" x14ac:dyDescent="0.2">
      <c r="B58" s="4">
        <v>2</v>
      </c>
      <c r="C58" s="20">
        <v>578</v>
      </c>
      <c r="J58" s="31">
        <v>6590</v>
      </c>
      <c r="L58" s="4">
        <v>2</v>
      </c>
      <c r="M58" s="5" t="s">
        <v>7</v>
      </c>
      <c r="T58" s="4">
        <v>2</v>
      </c>
      <c r="U58" s="4" t="s">
        <v>92</v>
      </c>
    </row>
    <row r="59" spans="2:28" ht="15" thickBot="1" x14ac:dyDescent="0.25">
      <c r="B59" s="6">
        <v>3</v>
      </c>
      <c r="C59" s="21">
        <v>510</v>
      </c>
      <c r="J59" s="31">
        <v>6522</v>
      </c>
      <c r="L59" s="6">
        <v>3</v>
      </c>
      <c r="M59" s="7" t="s">
        <v>7</v>
      </c>
      <c r="T59" s="6">
        <v>3</v>
      </c>
      <c r="U59" s="9" t="s">
        <v>93</v>
      </c>
    </row>
    <row r="60" spans="2:28" x14ac:dyDescent="0.2">
      <c r="B60" s="6">
        <v>5</v>
      </c>
      <c r="C60" s="20">
        <f>531-10</f>
        <v>521</v>
      </c>
      <c r="J60" s="31">
        <v>6494</v>
      </c>
      <c r="L60" s="6">
        <v>5</v>
      </c>
      <c r="M60" s="5" t="s">
        <v>7</v>
      </c>
      <c r="T60" s="6">
        <v>5</v>
      </c>
      <c r="U60" s="4" t="s">
        <v>94</v>
      </c>
    </row>
    <row r="61" spans="2:28" ht="15" thickBot="1" x14ac:dyDescent="0.25">
      <c r="B61" s="6">
        <v>6</v>
      </c>
      <c r="C61" s="21">
        <f>562+10</f>
        <v>572</v>
      </c>
      <c r="J61" s="31">
        <v>6545</v>
      </c>
      <c r="L61" s="6">
        <v>6</v>
      </c>
      <c r="M61" s="7" t="s">
        <v>7</v>
      </c>
      <c r="T61" s="6">
        <v>6</v>
      </c>
      <c r="U61" s="9" t="s">
        <v>95</v>
      </c>
    </row>
    <row r="62" spans="2:28" x14ac:dyDescent="0.2">
      <c r="B62" s="6">
        <v>8</v>
      </c>
      <c r="C62" s="20">
        <f>708+10</f>
        <v>718</v>
      </c>
      <c r="J62" s="31">
        <v>6528</v>
      </c>
      <c r="L62" s="6">
        <v>8</v>
      </c>
      <c r="M62" s="5" t="s">
        <v>7</v>
      </c>
      <c r="T62" s="6">
        <v>8</v>
      </c>
      <c r="U62" s="4" t="s">
        <v>96</v>
      </c>
    </row>
    <row r="63" spans="2:28" ht="15" thickBot="1" x14ac:dyDescent="0.25">
      <c r="B63" s="6">
        <v>10</v>
      </c>
      <c r="C63" s="21">
        <f>590-10</f>
        <v>580</v>
      </c>
      <c r="J63" s="31">
        <v>6390</v>
      </c>
      <c r="L63" s="6">
        <v>10</v>
      </c>
      <c r="M63" s="7" t="s">
        <v>7</v>
      </c>
      <c r="T63" s="6">
        <v>10</v>
      </c>
      <c r="U63" s="9" t="s">
        <v>97</v>
      </c>
    </row>
    <row r="64" spans="2:28" x14ac:dyDescent="0.2">
      <c r="B64" s="6">
        <v>12</v>
      </c>
      <c r="C64" s="20">
        <v>597</v>
      </c>
      <c r="J64" s="31">
        <v>6335</v>
      </c>
      <c r="L64" s="6">
        <v>12</v>
      </c>
      <c r="M64" s="5" t="s">
        <v>7</v>
      </c>
      <c r="T64" s="6">
        <v>12</v>
      </c>
      <c r="U64" s="4" t="s">
        <v>98</v>
      </c>
    </row>
    <row r="65" spans="2:28" ht="15" thickBot="1" x14ac:dyDescent="0.25">
      <c r="B65" s="9">
        <v>14</v>
      </c>
      <c r="C65" s="21">
        <v>633</v>
      </c>
      <c r="J65" s="31">
        <v>6371</v>
      </c>
      <c r="L65" s="9">
        <v>14</v>
      </c>
      <c r="M65" s="7" t="s">
        <v>7</v>
      </c>
      <c r="T65" s="9">
        <v>14</v>
      </c>
      <c r="U65" s="9" t="s">
        <v>99</v>
      </c>
      <c r="Z65" s="47"/>
      <c r="AA65" s="47"/>
      <c r="AB65" s="47"/>
    </row>
    <row r="66" spans="2:28" ht="15" thickBot="1" x14ac:dyDescent="0.25">
      <c r="J66" s="31"/>
      <c r="Z66" s="47"/>
      <c r="AA66" s="47"/>
      <c r="AB66" s="47"/>
    </row>
    <row r="67" spans="2:28" ht="15" thickBot="1" x14ac:dyDescent="0.25">
      <c r="B67" s="1" t="s">
        <v>4</v>
      </c>
      <c r="C67" s="16" t="s">
        <v>100</v>
      </c>
      <c r="D67" s="3"/>
      <c r="J67" s="31"/>
      <c r="L67" s="1" t="s">
        <v>4</v>
      </c>
      <c r="M67" s="2" t="s">
        <v>100</v>
      </c>
      <c r="N67" s="3"/>
      <c r="T67" s="1" t="s">
        <v>4</v>
      </c>
      <c r="U67" s="2" t="s">
        <v>100</v>
      </c>
      <c r="V67" s="3"/>
      <c r="Z67" s="47"/>
      <c r="AA67" s="47"/>
      <c r="AB67" s="47"/>
    </row>
    <row r="68" spans="2:28" x14ac:dyDescent="0.2">
      <c r="B68" s="4" t="s">
        <v>101</v>
      </c>
      <c r="C68" s="22">
        <v>1116</v>
      </c>
      <c r="D68" s="5">
        <v>1250</v>
      </c>
      <c r="E68" s="5"/>
      <c r="G68" s="5"/>
      <c r="H68" s="5"/>
      <c r="J68" s="31">
        <v>7289</v>
      </c>
      <c r="L68" s="4" t="s">
        <v>101</v>
      </c>
      <c r="M68" s="5" t="s">
        <v>102</v>
      </c>
      <c r="N68" s="5" t="s">
        <v>102</v>
      </c>
      <c r="O68" s="5"/>
      <c r="Q68" s="5"/>
      <c r="R68" s="5"/>
      <c r="T68" s="4" t="s">
        <v>101</v>
      </c>
      <c r="U68" s="4" t="s">
        <v>103</v>
      </c>
      <c r="V68" s="4" t="s">
        <v>104</v>
      </c>
      <c r="W68" s="5"/>
      <c r="Y68" s="5"/>
      <c r="Z68" s="47"/>
      <c r="AA68" s="47"/>
      <c r="AB68" s="47"/>
    </row>
    <row r="69" spans="2:28" ht="15" thickBot="1" x14ac:dyDescent="0.25">
      <c r="B69" s="6" t="s">
        <v>105</v>
      </c>
      <c r="C69" s="23">
        <v>893</v>
      </c>
      <c r="D69" s="7"/>
      <c r="E69" s="28">
        <f>2285</f>
        <v>2285</v>
      </c>
      <c r="G69" s="8"/>
      <c r="H69" s="8"/>
      <c r="J69" s="31">
        <v>7066</v>
      </c>
      <c r="L69" s="6" t="s">
        <v>105</v>
      </c>
      <c r="M69" s="7" t="s">
        <v>102</v>
      </c>
      <c r="N69" s="7"/>
      <c r="O69" s="8" t="s">
        <v>102</v>
      </c>
      <c r="Q69" s="8"/>
      <c r="R69" s="8"/>
      <c r="T69" s="6" t="s">
        <v>105</v>
      </c>
      <c r="U69" s="9" t="s">
        <v>106</v>
      </c>
      <c r="V69" s="7"/>
      <c r="W69" s="6" t="s">
        <v>107</v>
      </c>
      <c r="Y69" s="8"/>
      <c r="Z69" s="47"/>
      <c r="AA69" s="47"/>
      <c r="AB69" s="47"/>
    </row>
    <row r="70" spans="2:28" x14ac:dyDescent="0.2">
      <c r="B70" s="6" t="s">
        <v>108</v>
      </c>
      <c r="C70" s="22">
        <v>949</v>
      </c>
      <c r="D70" s="5">
        <v>1046</v>
      </c>
      <c r="E70" s="8"/>
      <c r="G70" s="8"/>
      <c r="H70" s="8"/>
      <c r="J70" s="31">
        <v>6918</v>
      </c>
      <c r="L70" s="6" t="s">
        <v>108</v>
      </c>
      <c r="M70" s="5" t="s">
        <v>102</v>
      </c>
      <c r="N70" s="5" t="s">
        <v>102</v>
      </c>
      <c r="O70" s="8"/>
      <c r="Q70" s="8"/>
      <c r="R70" s="8"/>
      <c r="T70" s="6" t="s">
        <v>108</v>
      </c>
      <c r="U70" s="4" t="s">
        <v>109</v>
      </c>
      <c r="V70" s="4" t="s">
        <v>110</v>
      </c>
      <c r="W70" s="8"/>
      <c r="Y70" s="8"/>
      <c r="Z70" s="47"/>
      <c r="AA70" s="47"/>
      <c r="AB70" s="47"/>
    </row>
    <row r="71" spans="2:28" ht="15" thickBot="1" x14ac:dyDescent="0.25">
      <c r="B71" s="6" t="s">
        <v>111</v>
      </c>
      <c r="C71" s="23">
        <f>904-30</f>
        <v>874</v>
      </c>
      <c r="D71" s="7"/>
      <c r="E71" s="7"/>
      <c r="G71" s="8"/>
      <c r="H71" s="8"/>
      <c r="J71" s="31">
        <v>6843</v>
      </c>
      <c r="L71" s="6" t="s">
        <v>111</v>
      </c>
      <c r="M71" s="7" t="s">
        <v>102</v>
      </c>
      <c r="N71" s="7"/>
      <c r="O71" s="7"/>
      <c r="Q71" s="8"/>
      <c r="R71" s="8"/>
      <c r="T71" s="6" t="s">
        <v>111</v>
      </c>
      <c r="U71" s="9" t="s">
        <v>112</v>
      </c>
      <c r="V71" s="7"/>
      <c r="W71" s="7"/>
      <c r="Y71" s="8"/>
      <c r="Z71" s="47"/>
      <c r="AA71" s="47"/>
      <c r="AB71" s="47"/>
    </row>
    <row r="72" spans="2:28" x14ac:dyDescent="0.2">
      <c r="B72" s="6" t="s">
        <v>113</v>
      </c>
      <c r="C72" s="22">
        <v>1000</v>
      </c>
      <c r="D72" s="5">
        <v>880</v>
      </c>
      <c r="E72" s="5"/>
      <c r="F72" s="5"/>
      <c r="G72" s="8"/>
      <c r="H72" s="8"/>
      <c r="J72" s="31">
        <v>6702</v>
      </c>
      <c r="L72" s="6" t="s">
        <v>113</v>
      </c>
      <c r="M72" s="5" t="s">
        <v>102</v>
      </c>
      <c r="N72" s="5" t="s">
        <v>102</v>
      </c>
      <c r="O72" s="5"/>
      <c r="P72" s="5"/>
      <c r="Q72" s="8"/>
      <c r="R72" s="8"/>
      <c r="T72" s="6" t="s">
        <v>113</v>
      </c>
      <c r="U72" s="4" t="s">
        <v>114</v>
      </c>
      <c r="V72" s="4" t="s">
        <v>115</v>
      </c>
      <c r="W72" s="5"/>
      <c r="X72" s="5"/>
      <c r="Y72" s="8"/>
      <c r="Z72" s="47"/>
      <c r="AA72" s="47"/>
      <c r="AB72" s="47"/>
    </row>
    <row r="73" spans="2:28" ht="15" thickBot="1" x14ac:dyDescent="0.25">
      <c r="B73" s="6" t="s">
        <v>116</v>
      </c>
      <c r="C73" s="23">
        <f>823-20</f>
        <v>803</v>
      </c>
      <c r="D73" s="7"/>
      <c r="E73" s="8">
        <f>1185-60</f>
        <v>1125</v>
      </c>
      <c r="F73" s="8"/>
      <c r="G73" s="25">
        <f>963-40+120-30</f>
        <v>1013</v>
      </c>
      <c r="H73" s="8">
        <v>1625</v>
      </c>
      <c r="J73" s="31">
        <v>6505</v>
      </c>
      <c r="L73" s="6" t="s">
        <v>116</v>
      </c>
      <c r="M73" s="7" t="s">
        <v>102</v>
      </c>
      <c r="N73" s="7"/>
      <c r="O73" s="8" t="s">
        <v>102</v>
      </c>
      <c r="P73" s="8"/>
      <c r="Q73" s="8"/>
      <c r="R73" s="8"/>
      <c r="T73" s="6" t="s">
        <v>116</v>
      </c>
      <c r="U73" s="9" t="s">
        <v>117</v>
      </c>
      <c r="V73" s="7"/>
      <c r="W73" s="6" t="s">
        <v>118</v>
      </c>
      <c r="X73" s="8"/>
      <c r="Y73" s="6" t="s">
        <v>119</v>
      </c>
      <c r="Z73" s="47"/>
      <c r="AA73" s="47"/>
      <c r="AB73" s="47"/>
    </row>
    <row r="74" spans="2:28" x14ac:dyDescent="0.2">
      <c r="B74" s="6" t="s">
        <v>120</v>
      </c>
      <c r="C74" s="22">
        <f>820-20</f>
        <v>800</v>
      </c>
      <c r="D74" s="5">
        <v>791</v>
      </c>
      <c r="E74" s="8"/>
      <c r="F74" s="8"/>
      <c r="G74" s="8"/>
      <c r="H74" s="8"/>
      <c r="J74" s="31">
        <v>6413</v>
      </c>
      <c r="L74" s="6" t="s">
        <v>120</v>
      </c>
      <c r="M74" s="5" t="s">
        <v>102</v>
      </c>
      <c r="N74" s="5" t="s">
        <v>102</v>
      </c>
      <c r="O74" s="8"/>
      <c r="P74" s="8"/>
      <c r="Q74" s="8"/>
      <c r="R74" s="8"/>
      <c r="T74" s="6" t="s">
        <v>120</v>
      </c>
      <c r="U74" s="4" t="s">
        <v>121</v>
      </c>
      <c r="V74" s="4" t="s">
        <v>122</v>
      </c>
      <c r="W74" s="8"/>
      <c r="X74" s="8"/>
      <c r="Y74" s="8"/>
      <c r="Z74" s="47"/>
      <c r="AA74" s="47"/>
      <c r="AB74" s="47"/>
    </row>
    <row r="75" spans="2:28" ht="15" thickBot="1" x14ac:dyDescent="0.25">
      <c r="B75" s="6" t="s">
        <v>123</v>
      </c>
      <c r="C75" s="23">
        <v>837</v>
      </c>
      <c r="D75" s="7"/>
      <c r="E75" s="7"/>
      <c r="F75" s="8">
        <v>1059</v>
      </c>
      <c r="G75" s="8"/>
      <c r="H75" s="8"/>
      <c r="J75" s="31">
        <v>6450</v>
      </c>
      <c r="L75" s="6" t="s">
        <v>123</v>
      </c>
      <c r="M75" s="7" t="s">
        <v>102</v>
      </c>
      <c r="N75" s="7"/>
      <c r="O75" s="7"/>
      <c r="P75" s="8" t="s">
        <v>102</v>
      </c>
      <c r="Q75" s="8" t="s">
        <v>237</v>
      </c>
      <c r="R75" s="8" t="s">
        <v>237</v>
      </c>
      <c r="T75" s="6" t="s">
        <v>123</v>
      </c>
      <c r="U75" s="9" t="s">
        <v>124</v>
      </c>
      <c r="V75" s="7"/>
      <c r="W75" s="7"/>
      <c r="X75" s="6" t="s">
        <v>125</v>
      </c>
      <c r="Y75" s="8"/>
      <c r="Z75" s="47"/>
      <c r="AA75" s="47"/>
      <c r="AB75" s="47"/>
    </row>
    <row r="76" spans="2:28" x14ac:dyDescent="0.2">
      <c r="B76" s="6" t="s">
        <v>126</v>
      </c>
      <c r="C76" s="22">
        <f>618-20</f>
        <v>598</v>
      </c>
      <c r="D76" s="5">
        <f>606-20</f>
        <v>586</v>
      </c>
      <c r="E76" s="5"/>
      <c r="F76" s="8"/>
      <c r="G76" s="8"/>
      <c r="H76" s="8"/>
      <c r="J76" s="31">
        <v>6389</v>
      </c>
      <c r="L76" s="6" t="s">
        <v>126</v>
      </c>
      <c r="M76" s="5" t="s">
        <v>102</v>
      </c>
      <c r="N76" s="5" t="s">
        <v>102</v>
      </c>
      <c r="O76" s="5"/>
      <c r="P76" s="8"/>
      <c r="Q76" s="8"/>
      <c r="R76" s="8"/>
      <c r="T76" s="6" t="s">
        <v>126</v>
      </c>
      <c r="U76" s="4" t="s">
        <v>127</v>
      </c>
      <c r="V76" s="4" t="s">
        <v>128</v>
      </c>
      <c r="W76" s="5"/>
      <c r="X76" s="8"/>
      <c r="Y76" s="8"/>
      <c r="Z76" s="47"/>
      <c r="AA76" s="47"/>
      <c r="AB76" s="47"/>
    </row>
    <row r="77" spans="2:28" ht="15" thickBot="1" x14ac:dyDescent="0.25">
      <c r="B77" s="6" t="s">
        <v>129</v>
      </c>
      <c r="C77" s="23">
        <v>599</v>
      </c>
      <c r="D77" s="7"/>
      <c r="E77" s="8">
        <v>1508</v>
      </c>
      <c r="F77" s="8"/>
      <c r="G77" s="8"/>
      <c r="H77" s="8"/>
      <c r="J77" s="31">
        <v>6390</v>
      </c>
      <c r="L77" s="6" t="s">
        <v>129</v>
      </c>
      <c r="M77" s="7" t="s">
        <v>102</v>
      </c>
      <c r="N77" s="7"/>
      <c r="O77" s="8" t="s">
        <v>102</v>
      </c>
      <c r="P77" s="8"/>
      <c r="Q77" s="8"/>
      <c r="R77" s="8"/>
      <c r="T77" s="6" t="s">
        <v>129</v>
      </c>
      <c r="U77" s="9" t="s">
        <v>130</v>
      </c>
      <c r="V77" s="7"/>
      <c r="W77" s="6" t="s">
        <v>131</v>
      </c>
      <c r="X77" s="8"/>
      <c r="Y77" s="8"/>
      <c r="Z77" s="47"/>
      <c r="AA77" s="47"/>
      <c r="AB77" s="47"/>
    </row>
    <row r="78" spans="2:28" x14ac:dyDescent="0.2">
      <c r="B78" s="6" t="s">
        <v>132</v>
      </c>
      <c r="C78" s="22">
        <v>373</v>
      </c>
      <c r="D78" s="5"/>
      <c r="E78" s="8"/>
      <c r="F78" s="8"/>
      <c r="G78" s="8"/>
      <c r="H78" s="8"/>
      <c r="J78" s="31">
        <v>6390</v>
      </c>
      <c r="L78" s="6" t="s">
        <v>132</v>
      </c>
      <c r="M78" s="5" t="s">
        <v>102</v>
      </c>
      <c r="N78" s="5"/>
      <c r="O78" s="8"/>
      <c r="P78" s="8"/>
      <c r="Q78" s="8"/>
      <c r="R78" s="8"/>
      <c r="T78" s="6" t="s">
        <v>132</v>
      </c>
      <c r="U78" s="4" t="s">
        <v>133</v>
      </c>
      <c r="V78" s="5"/>
      <c r="W78" s="8"/>
      <c r="X78" s="8"/>
      <c r="Y78" s="8"/>
      <c r="Z78" s="47"/>
      <c r="AA78" s="47"/>
      <c r="AB78" s="47"/>
    </row>
    <row r="79" spans="2:28" ht="15" thickBot="1" x14ac:dyDescent="0.25">
      <c r="B79" s="9" t="s">
        <v>134</v>
      </c>
      <c r="C79" s="23">
        <v>395</v>
      </c>
      <c r="D79" s="7">
        <v>812</v>
      </c>
      <c r="E79" s="7"/>
      <c r="F79" s="7"/>
      <c r="G79" s="7"/>
      <c r="H79" s="7"/>
      <c r="J79" s="31">
        <v>6412</v>
      </c>
      <c r="L79" s="9" t="s">
        <v>134</v>
      </c>
      <c r="M79" s="7" t="s">
        <v>102</v>
      </c>
      <c r="N79" s="7" t="s">
        <v>102</v>
      </c>
      <c r="O79" s="7"/>
      <c r="P79" s="7"/>
      <c r="Q79" s="7"/>
      <c r="R79" s="7"/>
      <c r="T79" s="9" t="s">
        <v>134</v>
      </c>
      <c r="U79" s="9" t="s">
        <v>135</v>
      </c>
      <c r="V79" s="9" t="s">
        <v>136</v>
      </c>
      <c r="W79" s="7"/>
      <c r="X79" s="7"/>
      <c r="Y79" s="7"/>
      <c r="Z79" s="47"/>
      <c r="AA79" s="47"/>
      <c r="AB79" s="47"/>
    </row>
    <row r="80" spans="2:28" x14ac:dyDescent="0.2">
      <c r="Z80" s="47"/>
      <c r="AA80" s="47"/>
      <c r="AB80" s="47"/>
    </row>
    <row r="83" spans="1:27" x14ac:dyDescent="0.2">
      <c r="A83" t="s">
        <v>137</v>
      </c>
    </row>
    <row r="85" spans="1:27" x14ac:dyDescent="0.2">
      <c r="A85" t="s">
        <v>138</v>
      </c>
    </row>
    <row r="87" spans="1:27" x14ac:dyDescent="0.2">
      <c r="A87">
        <v>1</v>
      </c>
      <c r="B87">
        <v>286.39999999999998</v>
      </c>
    </row>
    <row r="88" spans="1:27" x14ac:dyDescent="0.2">
      <c r="A88">
        <v>2</v>
      </c>
      <c r="B88">
        <v>286.10000000000002</v>
      </c>
    </row>
    <row r="89" spans="1:27" x14ac:dyDescent="0.2">
      <c r="A89">
        <v>3</v>
      </c>
      <c r="B89">
        <v>286.10000000000002</v>
      </c>
    </row>
    <row r="90" spans="1:27" x14ac:dyDescent="0.2">
      <c r="A90">
        <v>4</v>
      </c>
      <c r="B90">
        <v>286.39999999999998</v>
      </c>
    </row>
    <row r="91" spans="1:27" x14ac:dyDescent="0.2">
      <c r="A91">
        <v>5</v>
      </c>
      <c r="B91">
        <v>286.5</v>
      </c>
    </row>
    <row r="92" spans="1:27" x14ac:dyDescent="0.2">
      <c r="A92">
        <v>6</v>
      </c>
      <c r="B92">
        <v>286.5</v>
      </c>
    </row>
    <row r="93" spans="1:27" x14ac:dyDescent="0.2">
      <c r="A93">
        <v>7</v>
      </c>
      <c r="B93">
        <v>284.89999999999998</v>
      </c>
    </row>
    <row r="94" spans="1:27" x14ac:dyDescent="0.2">
      <c r="A94">
        <v>8</v>
      </c>
      <c r="B94">
        <v>282.8</v>
      </c>
      <c r="Z94" s="47"/>
      <c r="AA94" s="47"/>
    </row>
    <row r="95" spans="1:27" x14ac:dyDescent="0.2">
      <c r="A95">
        <v>9</v>
      </c>
      <c r="B95">
        <v>280.39999999999998</v>
      </c>
      <c r="Z95" s="47"/>
      <c r="AA95" s="47"/>
    </row>
    <row r="96" spans="1:27" x14ac:dyDescent="0.2">
      <c r="A96">
        <v>10</v>
      </c>
      <c r="B96">
        <v>279.3</v>
      </c>
      <c r="Z96" s="47"/>
      <c r="AA96" s="47"/>
    </row>
    <row r="97" spans="1:27" x14ac:dyDescent="0.2">
      <c r="A97">
        <v>11</v>
      </c>
      <c r="B97">
        <v>275.5</v>
      </c>
      <c r="Z97" s="47"/>
      <c r="AA97" s="47"/>
    </row>
    <row r="98" spans="1:27" x14ac:dyDescent="0.2">
      <c r="A98">
        <v>12</v>
      </c>
      <c r="B98">
        <v>270.60000000000002</v>
      </c>
      <c r="Z98" s="47"/>
    </row>
    <row r="99" spans="1:27" x14ac:dyDescent="0.2">
      <c r="A99">
        <v>13</v>
      </c>
      <c r="B99">
        <v>264.7</v>
      </c>
      <c r="Z99" s="47"/>
    </row>
    <row r="100" spans="1:27" x14ac:dyDescent="0.2">
      <c r="A100">
        <v>14</v>
      </c>
      <c r="B100">
        <v>258.7</v>
      </c>
      <c r="Z100" s="47"/>
    </row>
    <row r="101" spans="1:27" x14ac:dyDescent="0.2">
      <c r="A101">
        <v>15</v>
      </c>
      <c r="B101">
        <v>251.5</v>
      </c>
      <c r="Z101" s="47"/>
    </row>
    <row r="102" spans="1:27" x14ac:dyDescent="0.2">
      <c r="A102">
        <v>16</v>
      </c>
      <c r="B102">
        <v>243.7</v>
      </c>
      <c r="Z102" s="47"/>
    </row>
    <row r="103" spans="1:27" x14ac:dyDescent="0.2">
      <c r="A103">
        <v>17</v>
      </c>
      <c r="B103">
        <v>236.8</v>
      </c>
      <c r="Z103" s="47"/>
    </row>
    <row r="104" spans="1:27" x14ac:dyDescent="0.2">
      <c r="A104">
        <v>18</v>
      </c>
      <c r="B104">
        <v>226.3</v>
      </c>
      <c r="Z104" s="47"/>
    </row>
    <row r="105" spans="1:27" x14ac:dyDescent="0.2">
      <c r="A105">
        <v>19</v>
      </c>
      <c r="B105">
        <v>216.9</v>
      </c>
      <c r="Z105" s="47"/>
    </row>
    <row r="106" spans="1:27" x14ac:dyDescent="0.2">
      <c r="A106">
        <v>20</v>
      </c>
      <c r="B106">
        <v>221.3</v>
      </c>
    </row>
    <row r="107" spans="1:27" x14ac:dyDescent="0.2">
      <c r="A107">
        <v>21</v>
      </c>
      <c r="B107">
        <v>218.5</v>
      </c>
    </row>
    <row r="108" spans="1:27" x14ac:dyDescent="0.2">
      <c r="A108">
        <v>22</v>
      </c>
      <c r="B108">
        <v>245.8</v>
      </c>
    </row>
    <row r="109" spans="1:27" x14ac:dyDescent="0.2">
      <c r="A109">
        <v>23</v>
      </c>
      <c r="B109">
        <v>773.1</v>
      </c>
    </row>
    <row r="110" spans="1:27" x14ac:dyDescent="0.2">
      <c r="A110" t="s">
        <v>139</v>
      </c>
      <c r="B110">
        <v>6548.8</v>
      </c>
    </row>
    <row r="112" spans="1:27" x14ac:dyDescent="0.2">
      <c r="A112" t="s">
        <v>140</v>
      </c>
    </row>
    <row r="114" spans="1:2" x14ac:dyDescent="0.2">
      <c r="A114">
        <v>1</v>
      </c>
      <c r="B114">
        <v>280.89999999999998</v>
      </c>
    </row>
    <row r="115" spans="1:2" x14ac:dyDescent="0.2">
      <c r="A115">
        <v>2</v>
      </c>
      <c r="B115">
        <v>282.60000000000002</v>
      </c>
    </row>
    <row r="116" spans="1:2" x14ac:dyDescent="0.2">
      <c r="A116">
        <v>3</v>
      </c>
      <c r="B116">
        <v>282.39999999999998</v>
      </c>
    </row>
    <row r="117" spans="1:2" x14ac:dyDescent="0.2">
      <c r="A117">
        <v>4</v>
      </c>
      <c r="B117">
        <v>280.60000000000002</v>
      </c>
    </row>
    <row r="118" spans="1:2" x14ac:dyDescent="0.2">
      <c r="A118">
        <v>5</v>
      </c>
      <c r="B118">
        <v>280.8</v>
      </c>
    </row>
    <row r="119" spans="1:2" x14ac:dyDescent="0.2">
      <c r="A119">
        <v>6</v>
      </c>
      <c r="B119">
        <v>282.10000000000002</v>
      </c>
    </row>
    <row r="120" spans="1:2" x14ac:dyDescent="0.2">
      <c r="A120">
        <v>7</v>
      </c>
      <c r="B120">
        <v>280.60000000000002</v>
      </c>
    </row>
    <row r="121" spans="1:2" x14ac:dyDescent="0.2">
      <c r="A121">
        <v>8</v>
      </c>
      <c r="B121">
        <v>278.60000000000002</v>
      </c>
    </row>
    <row r="122" spans="1:2" x14ac:dyDescent="0.2">
      <c r="A122">
        <v>9</v>
      </c>
      <c r="B122">
        <v>275.7</v>
      </c>
    </row>
    <row r="123" spans="1:2" x14ac:dyDescent="0.2">
      <c r="A123">
        <v>10</v>
      </c>
      <c r="B123">
        <v>274.39999999999998</v>
      </c>
    </row>
    <row r="124" spans="1:2" x14ac:dyDescent="0.2">
      <c r="A124">
        <v>11</v>
      </c>
      <c r="B124">
        <v>271</v>
      </c>
    </row>
    <row r="125" spans="1:2" x14ac:dyDescent="0.2">
      <c r="A125">
        <v>12</v>
      </c>
      <c r="B125">
        <v>266.10000000000002</v>
      </c>
    </row>
    <row r="126" spans="1:2" x14ac:dyDescent="0.2">
      <c r="A126">
        <v>13</v>
      </c>
      <c r="B126">
        <v>259.8</v>
      </c>
    </row>
    <row r="127" spans="1:2" x14ac:dyDescent="0.2">
      <c r="A127">
        <v>14</v>
      </c>
      <c r="B127">
        <v>254.7</v>
      </c>
    </row>
    <row r="128" spans="1:2" x14ac:dyDescent="0.2">
      <c r="A128">
        <v>15</v>
      </c>
      <c r="B128">
        <v>248.9</v>
      </c>
    </row>
    <row r="129" spans="1:2" x14ac:dyDescent="0.2">
      <c r="A129">
        <v>16</v>
      </c>
      <c r="B129">
        <v>241.6</v>
      </c>
    </row>
    <row r="130" spans="1:2" x14ac:dyDescent="0.2">
      <c r="A130">
        <v>17</v>
      </c>
      <c r="B130">
        <v>228.1</v>
      </c>
    </row>
    <row r="131" spans="1:2" x14ac:dyDescent="0.2">
      <c r="A131">
        <v>18</v>
      </c>
      <c r="B131">
        <v>226.3</v>
      </c>
    </row>
    <row r="132" spans="1:2" x14ac:dyDescent="0.2">
      <c r="A132">
        <v>19</v>
      </c>
      <c r="B132">
        <v>216.9</v>
      </c>
    </row>
    <row r="133" spans="1:2" x14ac:dyDescent="0.2">
      <c r="A133">
        <v>20</v>
      </c>
      <c r="B133">
        <v>221.3</v>
      </c>
    </row>
    <row r="134" spans="1:2" x14ac:dyDescent="0.2">
      <c r="A134">
        <v>21</v>
      </c>
      <c r="B134">
        <v>218.5</v>
      </c>
    </row>
    <row r="135" spans="1:2" x14ac:dyDescent="0.2">
      <c r="A135">
        <v>22</v>
      </c>
      <c r="B135">
        <v>245.8</v>
      </c>
    </row>
    <row r="136" spans="1:2" x14ac:dyDescent="0.2">
      <c r="A136">
        <v>23</v>
      </c>
      <c r="B136">
        <v>773.1</v>
      </c>
    </row>
    <row r="137" spans="1:2" x14ac:dyDescent="0.2">
      <c r="A137" t="s">
        <v>139</v>
      </c>
      <c r="B137">
        <v>6470.7</v>
      </c>
    </row>
    <row r="139" spans="1:2" x14ac:dyDescent="0.2">
      <c r="A139" t="s">
        <v>141</v>
      </c>
    </row>
    <row r="140" spans="1:2" x14ac:dyDescent="0.2">
      <c r="A140">
        <v>1</v>
      </c>
      <c r="B140">
        <v>279.89999999999998</v>
      </c>
    </row>
    <row r="141" spans="1:2" x14ac:dyDescent="0.2">
      <c r="A141">
        <v>2</v>
      </c>
      <c r="B141">
        <v>282.10000000000002</v>
      </c>
    </row>
    <row r="142" spans="1:2" x14ac:dyDescent="0.2">
      <c r="A142">
        <v>3</v>
      </c>
      <c r="B142">
        <v>281.89999999999998</v>
      </c>
    </row>
    <row r="143" spans="1:2" x14ac:dyDescent="0.2">
      <c r="A143">
        <v>4</v>
      </c>
      <c r="B143">
        <v>279.5</v>
      </c>
    </row>
    <row r="144" spans="1:2" x14ac:dyDescent="0.2">
      <c r="A144">
        <v>5</v>
      </c>
      <c r="B144">
        <v>279.8</v>
      </c>
    </row>
    <row r="145" spans="1:2" x14ac:dyDescent="0.2">
      <c r="A145">
        <v>6</v>
      </c>
      <c r="B145">
        <v>281.3</v>
      </c>
    </row>
    <row r="146" spans="1:2" x14ac:dyDescent="0.2">
      <c r="A146">
        <v>7</v>
      </c>
      <c r="B146">
        <v>280</v>
      </c>
    </row>
    <row r="147" spans="1:2" x14ac:dyDescent="0.2">
      <c r="A147">
        <v>8</v>
      </c>
      <c r="B147">
        <v>277.8</v>
      </c>
    </row>
    <row r="148" spans="1:2" x14ac:dyDescent="0.2">
      <c r="A148">
        <v>9</v>
      </c>
      <c r="B148">
        <v>274.39999999999998</v>
      </c>
    </row>
    <row r="149" spans="1:2" x14ac:dyDescent="0.2">
      <c r="A149">
        <v>10</v>
      </c>
      <c r="B149">
        <v>272.39999999999998</v>
      </c>
    </row>
    <row r="150" spans="1:2" x14ac:dyDescent="0.2">
      <c r="A150">
        <v>11</v>
      </c>
      <c r="B150">
        <v>268.39999999999998</v>
      </c>
    </row>
    <row r="151" spans="1:2" x14ac:dyDescent="0.2">
      <c r="A151">
        <v>12</v>
      </c>
      <c r="B151">
        <v>262.89999999999998</v>
      </c>
    </row>
    <row r="152" spans="1:2" x14ac:dyDescent="0.2">
      <c r="A152">
        <v>13</v>
      </c>
      <c r="B152">
        <v>255.8</v>
      </c>
    </row>
    <row r="153" spans="1:2" x14ac:dyDescent="0.2">
      <c r="A153">
        <v>14</v>
      </c>
      <c r="B153">
        <v>249.6</v>
      </c>
    </row>
    <row r="154" spans="1:2" x14ac:dyDescent="0.2">
      <c r="A154">
        <v>15</v>
      </c>
      <c r="B154">
        <v>243.4</v>
      </c>
    </row>
    <row r="155" spans="1:2" x14ac:dyDescent="0.2">
      <c r="A155">
        <v>16</v>
      </c>
      <c r="B155">
        <v>235.2</v>
      </c>
    </row>
    <row r="156" spans="1:2" x14ac:dyDescent="0.2">
      <c r="A156">
        <v>17</v>
      </c>
      <c r="B156">
        <v>225.4</v>
      </c>
    </row>
    <row r="157" spans="1:2" x14ac:dyDescent="0.2">
      <c r="A157">
        <v>18</v>
      </c>
      <c r="B157">
        <v>214.9</v>
      </c>
    </row>
    <row r="158" spans="1:2" x14ac:dyDescent="0.2">
      <c r="A158">
        <v>19</v>
      </c>
      <c r="B158">
        <v>206</v>
      </c>
    </row>
    <row r="159" spans="1:2" x14ac:dyDescent="0.2">
      <c r="A159">
        <v>20</v>
      </c>
      <c r="B159">
        <v>196.3</v>
      </c>
    </row>
    <row r="160" spans="1:2" x14ac:dyDescent="0.2">
      <c r="A160">
        <v>21</v>
      </c>
      <c r="B160">
        <v>185.9</v>
      </c>
    </row>
    <row r="161" spans="1:2" x14ac:dyDescent="0.2">
      <c r="A161">
        <v>22</v>
      </c>
      <c r="B161">
        <v>174.1</v>
      </c>
    </row>
    <row r="162" spans="1:2" x14ac:dyDescent="0.2">
      <c r="A162">
        <v>23</v>
      </c>
      <c r="B162">
        <v>128.1</v>
      </c>
    </row>
    <row r="163" spans="1:2" x14ac:dyDescent="0.2">
      <c r="A163" t="s">
        <v>139</v>
      </c>
      <c r="B163">
        <v>5634.9</v>
      </c>
    </row>
    <row r="165" spans="1:2" x14ac:dyDescent="0.2">
      <c r="A165" t="s">
        <v>142</v>
      </c>
    </row>
    <row r="166" spans="1:2" x14ac:dyDescent="0.2">
      <c r="A166">
        <v>1</v>
      </c>
      <c r="B166">
        <v>279.89999999999998</v>
      </c>
    </row>
    <row r="167" spans="1:2" x14ac:dyDescent="0.2">
      <c r="A167">
        <v>2</v>
      </c>
      <c r="B167">
        <v>282.10000000000002</v>
      </c>
    </row>
    <row r="168" spans="1:2" x14ac:dyDescent="0.2">
      <c r="A168">
        <v>3</v>
      </c>
      <c r="B168">
        <v>281.89999999999998</v>
      </c>
    </row>
    <row r="169" spans="1:2" x14ac:dyDescent="0.2">
      <c r="A169">
        <v>4</v>
      </c>
      <c r="B169">
        <v>279.5</v>
      </c>
    </row>
    <row r="170" spans="1:2" x14ac:dyDescent="0.2">
      <c r="A170">
        <v>5</v>
      </c>
      <c r="B170">
        <v>279.8</v>
      </c>
    </row>
    <row r="171" spans="1:2" x14ac:dyDescent="0.2">
      <c r="A171">
        <v>6</v>
      </c>
      <c r="B171">
        <v>281.3</v>
      </c>
    </row>
    <row r="172" spans="1:2" x14ac:dyDescent="0.2">
      <c r="A172">
        <v>7</v>
      </c>
      <c r="B172">
        <v>280</v>
      </c>
    </row>
    <row r="173" spans="1:2" x14ac:dyDescent="0.2">
      <c r="A173">
        <v>8</v>
      </c>
      <c r="B173">
        <v>277.8</v>
      </c>
    </row>
    <row r="174" spans="1:2" x14ac:dyDescent="0.2">
      <c r="A174">
        <v>9</v>
      </c>
      <c r="B174">
        <v>274.39999999999998</v>
      </c>
    </row>
    <row r="175" spans="1:2" x14ac:dyDescent="0.2">
      <c r="A175">
        <v>10</v>
      </c>
      <c r="B175">
        <v>272.39999999999998</v>
      </c>
    </row>
    <row r="176" spans="1:2" x14ac:dyDescent="0.2">
      <c r="A176">
        <v>11</v>
      </c>
      <c r="B176">
        <v>268.39999999999998</v>
      </c>
    </row>
    <row r="177" spans="1:3" x14ac:dyDescent="0.2">
      <c r="A177">
        <v>12</v>
      </c>
      <c r="B177">
        <v>262.89999999999998</v>
      </c>
    </row>
    <row r="178" spans="1:3" x14ac:dyDescent="0.2">
      <c r="A178">
        <v>13</v>
      </c>
      <c r="B178">
        <v>255.8</v>
      </c>
    </row>
    <row r="179" spans="1:3" x14ac:dyDescent="0.2">
      <c r="A179">
        <v>14</v>
      </c>
      <c r="B179">
        <v>249.6</v>
      </c>
    </row>
    <row r="180" spans="1:3" x14ac:dyDescent="0.2">
      <c r="A180">
        <v>15</v>
      </c>
      <c r="B180">
        <v>243.4</v>
      </c>
    </row>
    <row r="181" spans="1:3" x14ac:dyDescent="0.2">
      <c r="A181">
        <v>16</v>
      </c>
      <c r="B181">
        <v>235.2</v>
      </c>
    </row>
    <row r="182" spans="1:3" x14ac:dyDescent="0.2">
      <c r="A182">
        <v>17</v>
      </c>
      <c r="B182">
        <v>225.4</v>
      </c>
    </row>
    <row r="183" spans="1:3" x14ac:dyDescent="0.2">
      <c r="A183">
        <v>18</v>
      </c>
      <c r="B183">
        <v>214.9</v>
      </c>
    </row>
    <row r="184" spans="1:3" x14ac:dyDescent="0.2">
      <c r="A184">
        <v>19</v>
      </c>
      <c r="B184">
        <v>206</v>
      </c>
    </row>
    <row r="185" spans="1:3" x14ac:dyDescent="0.2">
      <c r="A185">
        <v>20</v>
      </c>
      <c r="B185">
        <v>196.3</v>
      </c>
    </row>
    <row r="186" spans="1:3" x14ac:dyDescent="0.2">
      <c r="A186">
        <v>21</v>
      </c>
      <c r="B186">
        <v>185.9</v>
      </c>
    </row>
    <row r="187" spans="1:3" x14ac:dyDescent="0.2">
      <c r="A187">
        <v>22</v>
      </c>
      <c r="B187">
        <v>174.1</v>
      </c>
    </row>
    <row r="188" spans="1:3" x14ac:dyDescent="0.2">
      <c r="A188">
        <v>23</v>
      </c>
      <c r="B188">
        <v>128.1</v>
      </c>
    </row>
    <row r="189" spans="1:3" x14ac:dyDescent="0.2">
      <c r="A189" t="s">
        <v>139</v>
      </c>
      <c r="B189">
        <v>5634.9</v>
      </c>
    </row>
    <row r="191" spans="1:3" x14ac:dyDescent="0.2">
      <c r="A191" t="s">
        <v>143</v>
      </c>
    </row>
    <row r="192" spans="1:3" x14ac:dyDescent="0.2">
      <c r="A192" t="s">
        <v>144</v>
      </c>
      <c r="B192" t="s">
        <v>145</v>
      </c>
      <c r="C192" t="s">
        <v>146</v>
      </c>
    </row>
    <row r="194" spans="1:2" x14ac:dyDescent="0.2">
      <c r="A194">
        <v>1</v>
      </c>
      <c r="B194">
        <v>65.5</v>
      </c>
    </row>
    <row r="195" spans="1:2" x14ac:dyDescent="0.2">
      <c r="A195">
        <v>2</v>
      </c>
      <c r="B195">
        <v>64.5</v>
      </c>
    </row>
    <row r="196" spans="1:2" x14ac:dyDescent="0.2">
      <c r="A196">
        <v>3</v>
      </c>
      <c r="B196">
        <v>63.5</v>
      </c>
    </row>
    <row r="197" spans="1:2" x14ac:dyDescent="0.2">
      <c r="A197">
        <v>4</v>
      </c>
      <c r="B197">
        <v>62.4</v>
      </c>
    </row>
    <row r="198" spans="1:2" x14ac:dyDescent="0.2">
      <c r="A198">
        <v>5</v>
      </c>
      <c r="B198">
        <v>61.2</v>
      </c>
    </row>
    <row r="199" spans="1:2" x14ac:dyDescent="0.2">
      <c r="A199">
        <v>6</v>
      </c>
      <c r="B199">
        <v>59.6</v>
      </c>
    </row>
    <row r="200" spans="1:2" x14ac:dyDescent="0.2">
      <c r="A200">
        <v>7</v>
      </c>
      <c r="B200">
        <v>57.7</v>
      </c>
    </row>
    <row r="201" spans="1:2" x14ac:dyDescent="0.2">
      <c r="A201">
        <v>8</v>
      </c>
      <c r="B201">
        <v>56</v>
      </c>
    </row>
    <row r="202" spans="1:2" x14ac:dyDescent="0.2">
      <c r="A202">
        <v>9</v>
      </c>
      <c r="B202">
        <v>54.3</v>
      </c>
    </row>
    <row r="203" spans="1:2" x14ac:dyDescent="0.2">
      <c r="A203">
        <v>10</v>
      </c>
      <c r="B203">
        <v>52.4</v>
      </c>
    </row>
    <row r="204" spans="1:2" x14ac:dyDescent="0.2">
      <c r="A204">
        <v>11</v>
      </c>
      <c r="B204">
        <v>50.4</v>
      </c>
    </row>
    <row r="205" spans="1:2" x14ac:dyDescent="0.2">
      <c r="A205">
        <v>12</v>
      </c>
      <c r="B205">
        <v>48.2</v>
      </c>
    </row>
    <row r="206" spans="1:2" x14ac:dyDescent="0.2">
      <c r="A206">
        <v>13</v>
      </c>
      <c r="B206">
        <v>46</v>
      </c>
    </row>
    <row r="207" spans="1:2" x14ac:dyDescent="0.2">
      <c r="A207">
        <v>14</v>
      </c>
      <c r="B207">
        <v>43.6</v>
      </c>
    </row>
    <row r="208" spans="1:2" x14ac:dyDescent="0.2">
      <c r="A208">
        <v>15</v>
      </c>
      <c r="B208">
        <v>38.6</v>
      </c>
    </row>
    <row r="209" spans="1:5" x14ac:dyDescent="0.2">
      <c r="A209">
        <v>16</v>
      </c>
      <c r="B209">
        <v>33.700000000000003</v>
      </c>
    </row>
    <row r="210" spans="1:5" x14ac:dyDescent="0.2">
      <c r="A210">
        <v>17</v>
      </c>
      <c r="B210">
        <v>29.2</v>
      </c>
    </row>
    <row r="211" spans="1:5" x14ac:dyDescent="0.2">
      <c r="A211">
        <v>18</v>
      </c>
      <c r="B211">
        <v>0</v>
      </c>
    </row>
    <row r="212" spans="1:5" x14ac:dyDescent="0.2">
      <c r="A212">
        <v>19</v>
      </c>
      <c r="B212">
        <v>0</v>
      </c>
    </row>
    <row r="213" spans="1:5" x14ac:dyDescent="0.2">
      <c r="A213">
        <v>20</v>
      </c>
      <c r="B213">
        <v>0</v>
      </c>
    </row>
    <row r="214" spans="1:5" x14ac:dyDescent="0.2">
      <c r="A214">
        <v>21</v>
      </c>
      <c r="B214">
        <v>0</v>
      </c>
    </row>
    <row r="215" spans="1:5" x14ac:dyDescent="0.2">
      <c r="A215">
        <v>22</v>
      </c>
      <c r="B215">
        <v>0</v>
      </c>
    </row>
    <row r="216" spans="1:5" x14ac:dyDescent="0.2">
      <c r="A216">
        <v>23</v>
      </c>
      <c r="B216">
        <v>0</v>
      </c>
    </row>
    <row r="217" spans="1:5" x14ac:dyDescent="0.2">
      <c r="A217">
        <v>24</v>
      </c>
      <c r="B217">
        <v>0</v>
      </c>
    </row>
    <row r="220" spans="1:5" x14ac:dyDescent="0.2">
      <c r="A220" t="s">
        <v>147</v>
      </c>
    </row>
    <row r="221" spans="1:5" x14ac:dyDescent="0.2">
      <c r="A221" t="s">
        <v>148</v>
      </c>
      <c r="B221" t="s">
        <v>149</v>
      </c>
      <c r="C221" t="s">
        <v>150</v>
      </c>
      <c r="D221" t="s">
        <v>151</v>
      </c>
      <c r="E221" t="s">
        <v>152</v>
      </c>
    </row>
    <row r="222" spans="1:5" x14ac:dyDescent="0.2">
      <c r="A222">
        <v>1</v>
      </c>
      <c r="B222">
        <v>2482.32719</v>
      </c>
      <c r="C222">
        <v>19.082100000000001</v>
      </c>
      <c r="D222">
        <v>473.68016</v>
      </c>
      <c r="E222">
        <v>4</v>
      </c>
    </row>
    <row r="223" spans="1:5" x14ac:dyDescent="0.2">
      <c r="A223">
        <v>2</v>
      </c>
      <c r="B223">
        <v>2471.78044</v>
      </c>
      <c r="C223">
        <v>19.003779999999999</v>
      </c>
      <c r="D223">
        <v>469.73160000000001</v>
      </c>
      <c r="E223">
        <v>4</v>
      </c>
    </row>
    <row r="224" spans="1:5" x14ac:dyDescent="0.2">
      <c r="A224">
        <v>3</v>
      </c>
      <c r="B224">
        <v>2458.5383499999998</v>
      </c>
      <c r="C224">
        <v>18.905429999999999</v>
      </c>
      <c r="D224">
        <v>464.79734999999999</v>
      </c>
      <c r="E224">
        <v>4</v>
      </c>
    </row>
    <row r="225" spans="1:5" x14ac:dyDescent="0.2">
      <c r="A225">
        <v>4</v>
      </c>
      <c r="B225">
        <v>2441.6552799999999</v>
      </c>
      <c r="C225">
        <v>18.780049999999999</v>
      </c>
      <c r="D225">
        <v>458.54417999999998</v>
      </c>
      <c r="E225">
        <v>4</v>
      </c>
    </row>
    <row r="226" spans="1:5" x14ac:dyDescent="0.2">
      <c r="A226">
        <v>5</v>
      </c>
      <c r="B226">
        <v>2417.8773200000001</v>
      </c>
      <c r="C226">
        <v>18.603470000000002</v>
      </c>
      <c r="D226">
        <v>449.80905999999999</v>
      </c>
      <c r="E226">
        <v>4</v>
      </c>
    </row>
    <row r="227" spans="1:5" x14ac:dyDescent="0.2">
      <c r="A227">
        <v>6</v>
      </c>
      <c r="B227">
        <v>2386.3879700000002</v>
      </c>
      <c r="C227">
        <v>18.369620000000001</v>
      </c>
      <c r="D227">
        <v>438.37031999999999</v>
      </c>
      <c r="E227">
        <v>4</v>
      </c>
    </row>
    <row r="228" spans="1:5" x14ac:dyDescent="0.2">
      <c r="A228">
        <v>7</v>
      </c>
      <c r="B228">
        <v>2347.4926</v>
      </c>
      <c r="C228">
        <v>18.080760000000001</v>
      </c>
      <c r="D228">
        <v>424.44459000000001</v>
      </c>
      <c r="E228">
        <v>4</v>
      </c>
    </row>
    <row r="229" spans="1:5" x14ac:dyDescent="0.2">
      <c r="A229">
        <v>8</v>
      </c>
      <c r="B229">
        <v>2304.4562500000002</v>
      </c>
      <c r="C229">
        <v>17.967649999999999</v>
      </c>
      <c r="D229">
        <v>414.05662999999998</v>
      </c>
      <c r="E229">
        <v>4</v>
      </c>
    </row>
    <row r="230" spans="1:5" x14ac:dyDescent="0.2">
      <c r="A230">
        <v>9</v>
      </c>
      <c r="B230">
        <v>2256.7549399999998</v>
      </c>
      <c r="C230">
        <v>17.842269999999999</v>
      </c>
      <c r="D230">
        <v>402.65640999999999</v>
      </c>
      <c r="E230">
        <v>4</v>
      </c>
    </row>
    <row r="231" spans="1:5" x14ac:dyDescent="0.2">
      <c r="A231">
        <v>10</v>
      </c>
      <c r="B231">
        <v>2203.8929499999999</v>
      </c>
      <c r="C231">
        <v>17.704319999999999</v>
      </c>
      <c r="D231">
        <v>390.18421999999998</v>
      </c>
      <c r="E231">
        <v>4</v>
      </c>
    </row>
    <row r="232" spans="1:5" x14ac:dyDescent="0.2">
      <c r="A232">
        <v>11</v>
      </c>
      <c r="B232">
        <v>2145.0276199999998</v>
      </c>
      <c r="C232">
        <v>17.551549999999999</v>
      </c>
      <c r="D232">
        <v>376.4855</v>
      </c>
      <c r="E232">
        <v>4</v>
      </c>
    </row>
    <row r="233" spans="1:5" x14ac:dyDescent="0.2">
      <c r="A233">
        <v>12</v>
      </c>
      <c r="B233">
        <v>2079.69524</v>
      </c>
      <c r="C233">
        <v>17.381989999999998</v>
      </c>
      <c r="D233">
        <v>361.49241000000001</v>
      </c>
      <c r="E233">
        <v>4</v>
      </c>
    </row>
    <row r="234" spans="1:5" x14ac:dyDescent="0.2">
      <c r="A234">
        <v>13</v>
      </c>
      <c r="B234">
        <v>2008.54116</v>
      </c>
      <c r="C234">
        <v>17.197320000000001</v>
      </c>
      <c r="D234">
        <v>345.41532999999998</v>
      </c>
      <c r="E234">
        <v>4</v>
      </c>
    </row>
    <row r="235" spans="1:5" x14ac:dyDescent="0.2">
      <c r="A235">
        <v>14</v>
      </c>
      <c r="B235">
        <v>1930.8710699999999</v>
      </c>
      <c r="C235">
        <v>16.995750000000001</v>
      </c>
      <c r="D235">
        <v>328.16597999999999</v>
      </c>
      <c r="E235">
        <v>4</v>
      </c>
    </row>
    <row r="236" spans="1:5" x14ac:dyDescent="0.2">
      <c r="A236">
        <v>15</v>
      </c>
      <c r="B236">
        <v>1845.5168900000001</v>
      </c>
      <c r="C236">
        <v>16.814710000000002</v>
      </c>
      <c r="D236">
        <v>310.31824999999998</v>
      </c>
      <c r="E236">
        <v>4</v>
      </c>
    </row>
    <row r="237" spans="1:5" x14ac:dyDescent="0.2">
      <c r="A237">
        <v>16</v>
      </c>
      <c r="B237">
        <v>1752.97649</v>
      </c>
      <c r="C237">
        <v>16.61842</v>
      </c>
      <c r="D237">
        <v>291.31704000000002</v>
      </c>
      <c r="E237">
        <v>4</v>
      </c>
    </row>
    <row r="238" spans="1:5" x14ac:dyDescent="0.2">
      <c r="A238">
        <v>17</v>
      </c>
      <c r="B238">
        <v>1652.8169700000001</v>
      </c>
      <c r="C238">
        <v>16.40598</v>
      </c>
      <c r="D238">
        <v>271.16079000000002</v>
      </c>
      <c r="E238">
        <v>3.55979</v>
      </c>
    </row>
    <row r="239" spans="1:5" x14ac:dyDescent="0.2">
      <c r="A239">
        <v>18</v>
      </c>
      <c r="B239">
        <v>1538.7654299999999</v>
      </c>
      <c r="C239">
        <v>16.164709999999999</v>
      </c>
      <c r="D239">
        <v>248.73702</v>
      </c>
      <c r="E239">
        <v>3</v>
      </c>
    </row>
    <row r="240" spans="1:5" x14ac:dyDescent="0.2">
      <c r="A240">
        <v>19</v>
      </c>
      <c r="B240">
        <v>1417.2112199999999</v>
      </c>
      <c r="C240">
        <v>16.173200000000001</v>
      </c>
      <c r="D240">
        <v>229.20842999999999</v>
      </c>
      <c r="E240">
        <v>2.30972</v>
      </c>
    </row>
    <row r="241" spans="1:5" x14ac:dyDescent="0.2">
      <c r="A241">
        <v>20</v>
      </c>
      <c r="B241">
        <v>1288.7521099999999</v>
      </c>
      <c r="C241">
        <v>16.182849999999998</v>
      </c>
      <c r="D241">
        <v>208.55689000000001</v>
      </c>
      <c r="E241">
        <v>1.6036300000000001</v>
      </c>
    </row>
    <row r="242" spans="1:5" x14ac:dyDescent="0.2">
      <c r="A242">
        <v>21</v>
      </c>
      <c r="B242">
        <v>1145.4060199999999</v>
      </c>
      <c r="C242">
        <v>15.48353</v>
      </c>
      <c r="D242">
        <v>177.34932000000001</v>
      </c>
      <c r="E242">
        <v>1</v>
      </c>
    </row>
    <row r="243" spans="1:5" x14ac:dyDescent="0.2">
      <c r="A243">
        <v>22</v>
      </c>
      <c r="B243">
        <v>987.07932000000005</v>
      </c>
      <c r="C243">
        <v>13.985150000000001</v>
      </c>
      <c r="D243">
        <v>138.04449</v>
      </c>
      <c r="E243">
        <v>0.55503000000000002</v>
      </c>
    </row>
    <row r="244" spans="1:5" x14ac:dyDescent="0.2">
      <c r="A244">
        <v>23</v>
      </c>
      <c r="B244">
        <v>778.16039999999998</v>
      </c>
      <c r="C244">
        <v>12.98616</v>
      </c>
      <c r="D244">
        <v>101.05315</v>
      </c>
      <c r="E244">
        <v>0.22140000000000001</v>
      </c>
    </row>
    <row r="245" spans="1:5" x14ac:dyDescent="0.2">
      <c r="A245">
        <v>24</v>
      </c>
      <c r="B245">
        <v>588.40092000000004</v>
      </c>
      <c r="C245">
        <v>18.00001</v>
      </c>
      <c r="D245">
        <v>105.91222</v>
      </c>
      <c r="E245">
        <v>0</v>
      </c>
    </row>
    <row r="248" spans="1:5" x14ac:dyDescent="0.2">
      <c r="A248" t="s">
        <v>153</v>
      </c>
    </row>
    <row r="249" spans="1:5" x14ac:dyDescent="0.2">
      <c r="A249" t="s">
        <v>154</v>
      </c>
      <c r="B249" t="s">
        <v>155</v>
      </c>
      <c r="C249" t="s">
        <v>156</v>
      </c>
      <c r="D249" t="s">
        <v>157</v>
      </c>
      <c r="E249" t="s">
        <v>158</v>
      </c>
    </row>
    <row r="250" spans="1:5" x14ac:dyDescent="0.2">
      <c r="A250">
        <v>23</v>
      </c>
      <c r="B250">
        <v>125.70426</v>
      </c>
      <c r="C250">
        <v>8.5879999999999998E-2</v>
      </c>
      <c r="D250">
        <v>2.63E-3</v>
      </c>
      <c r="E250">
        <v>8.584E-2</v>
      </c>
    </row>
    <row r="251" spans="1:5" x14ac:dyDescent="0.2">
      <c r="A251">
        <v>22</v>
      </c>
      <c r="B251">
        <v>171.41753</v>
      </c>
      <c r="C251">
        <v>0.15115000000000001</v>
      </c>
      <c r="D251">
        <v>1.3780000000000001E-2</v>
      </c>
      <c r="E251">
        <v>0.15049999999999999</v>
      </c>
    </row>
    <row r="252" spans="1:5" x14ac:dyDescent="0.2">
      <c r="A252">
        <v>21</v>
      </c>
      <c r="B252">
        <v>183.91191000000001</v>
      </c>
      <c r="C252">
        <v>0.19574</v>
      </c>
      <c r="D252">
        <v>4.8750000000000002E-2</v>
      </c>
      <c r="E252">
        <v>0.1895</v>
      </c>
    </row>
    <row r="253" spans="1:5" x14ac:dyDescent="0.2">
      <c r="A253">
        <v>20</v>
      </c>
      <c r="B253">
        <v>195.24155999999999</v>
      </c>
      <c r="C253">
        <v>0.23699000000000001</v>
      </c>
      <c r="D253">
        <v>8.7379999999999999E-2</v>
      </c>
      <c r="E253">
        <v>0.22008</v>
      </c>
    </row>
    <row r="254" spans="1:5" x14ac:dyDescent="0.2">
      <c r="A254">
        <v>19</v>
      </c>
      <c r="B254">
        <v>206.60972000000001</v>
      </c>
      <c r="C254">
        <v>0.27833000000000002</v>
      </c>
      <c r="D254">
        <v>0.13320000000000001</v>
      </c>
      <c r="E254">
        <v>0.24393000000000001</v>
      </c>
    </row>
    <row r="255" spans="1:5" x14ac:dyDescent="0.2">
      <c r="A255">
        <v>18</v>
      </c>
      <c r="B255">
        <v>216.82276999999999</v>
      </c>
      <c r="C255">
        <v>0.31866</v>
      </c>
      <c r="D255">
        <v>0.18587999999999999</v>
      </c>
      <c r="E255">
        <v>0.25803999999999999</v>
      </c>
    </row>
    <row r="256" spans="1:5" x14ac:dyDescent="0.2">
      <c r="A256">
        <v>17</v>
      </c>
      <c r="B256">
        <v>227.03582</v>
      </c>
      <c r="C256">
        <v>0.36035</v>
      </c>
      <c r="D256">
        <v>0.23724999999999999</v>
      </c>
      <c r="E256">
        <v>0.27012999999999998</v>
      </c>
    </row>
    <row r="257" spans="1:5" x14ac:dyDescent="0.2">
      <c r="A257">
        <v>16</v>
      </c>
      <c r="B257">
        <v>236.12263999999999</v>
      </c>
      <c r="C257">
        <v>0.40039000000000002</v>
      </c>
      <c r="D257">
        <v>0.28092</v>
      </c>
      <c r="E257">
        <v>0.28383999999999998</v>
      </c>
    </row>
    <row r="258" spans="1:5" x14ac:dyDescent="0.2">
      <c r="A258">
        <v>15</v>
      </c>
      <c r="B258">
        <v>245.20946000000001</v>
      </c>
      <c r="C258">
        <v>0.43889</v>
      </c>
      <c r="D258">
        <v>0.31674000000000002</v>
      </c>
      <c r="E258">
        <v>0.30226999999999998</v>
      </c>
    </row>
    <row r="259" spans="1:5" x14ac:dyDescent="0.2">
      <c r="A259">
        <v>14</v>
      </c>
      <c r="B259">
        <v>253.16042999999999</v>
      </c>
      <c r="C259">
        <v>0.47483999999999998</v>
      </c>
      <c r="D259">
        <v>0.36158000000000001</v>
      </c>
      <c r="E259">
        <v>0.30601</v>
      </c>
    </row>
    <row r="260" spans="1:5" x14ac:dyDescent="0.2">
      <c r="A260">
        <v>13</v>
      </c>
      <c r="B260">
        <v>259.96591999999998</v>
      </c>
      <c r="C260">
        <v>0.50858000000000003</v>
      </c>
      <c r="D260">
        <v>0.40808</v>
      </c>
      <c r="E260">
        <v>0.30143999999999999</v>
      </c>
    </row>
    <row r="261" spans="1:5" x14ac:dyDescent="0.2">
      <c r="A261">
        <v>12</v>
      </c>
      <c r="B261">
        <v>266.78104000000002</v>
      </c>
      <c r="C261">
        <v>0.54196999999999995</v>
      </c>
      <c r="D261">
        <v>0.45365</v>
      </c>
      <c r="E261">
        <v>0.29410999999999998</v>
      </c>
    </row>
    <row r="262" spans="1:5" x14ac:dyDescent="0.2">
      <c r="A262">
        <v>11</v>
      </c>
      <c r="B262">
        <v>272.46030999999999</v>
      </c>
      <c r="C262">
        <v>0.57203999999999999</v>
      </c>
      <c r="D262">
        <v>0.49462</v>
      </c>
      <c r="E262">
        <v>0.28459000000000001</v>
      </c>
    </row>
    <row r="263" spans="1:5" x14ac:dyDescent="0.2">
      <c r="A263">
        <v>10</v>
      </c>
      <c r="B263">
        <v>276.99409000000003</v>
      </c>
      <c r="C263">
        <v>0.59841</v>
      </c>
      <c r="D263">
        <v>0.53359999999999996</v>
      </c>
      <c r="E263">
        <v>0.26763999999999999</v>
      </c>
    </row>
    <row r="264" spans="1:5" x14ac:dyDescent="0.2">
      <c r="A264">
        <v>9</v>
      </c>
      <c r="B264">
        <v>278.68824000000001</v>
      </c>
      <c r="C264">
        <v>0.61780000000000002</v>
      </c>
      <c r="D264">
        <v>0.56618999999999997</v>
      </c>
      <c r="E264">
        <v>0.24340999999999999</v>
      </c>
    </row>
    <row r="265" spans="1:5" x14ac:dyDescent="0.2">
      <c r="A265">
        <v>8</v>
      </c>
      <c r="B265">
        <v>281.52787999999998</v>
      </c>
      <c r="C265">
        <v>0.63858000000000004</v>
      </c>
      <c r="D265">
        <v>0.59662999999999999</v>
      </c>
      <c r="E265">
        <v>0.22323000000000001</v>
      </c>
    </row>
    <row r="266" spans="1:5" x14ac:dyDescent="0.2">
      <c r="A266">
        <v>7</v>
      </c>
      <c r="B266">
        <v>283.79957999999999</v>
      </c>
      <c r="C266">
        <v>0.65656999999999999</v>
      </c>
      <c r="D266">
        <v>0.62346000000000001</v>
      </c>
      <c r="E266">
        <v>0.20069999999999999</v>
      </c>
    </row>
    <row r="267" spans="1:5" x14ac:dyDescent="0.2">
      <c r="A267">
        <v>6</v>
      </c>
      <c r="B267">
        <v>285.55149</v>
      </c>
      <c r="C267">
        <v>0.67212000000000005</v>
      </c>
      <c r="D267">
        <v>0.64707999999999999</v>
      </c>
      <c r="E267">
        <v>0.17562</v>
      </c>
    </row>
    <row r="268" spans="1:5" x14ac:dyDescent="0.2">
      <c r="A268">
        <v>5</v>
      </c>
      <c r="B268">
        <v>285.55149</v>
      </c>
      <c r="C268">
        <v>0.68118000000000001</v>
      </c>
      <c r="D268">
        <v>0.66369999999999996</v>
      </c>
      <c r="E268">
        <v>0.14576</v>
      </c>
    </row>
    <row r="269" spans="1:5" x14ac:dyDescent="0.2">
      <c r="A269">
        <v>4</v>
      </c>
      <c r="B269">
        <v>285.55149</v>
      </c>
      <c r="C269">
        <v>0.68893000000000004</v>
      </c>
      <c r="D269">
        <v>0.67974000000000001</v>
      </c>
      <c r="E269">
        <v>0.10136000000000001</v>
      </c>
    </row>
    <row r="270" spans="1:5" x14ac:dyDescent="0.2">
      <c r="A270">
        <v>3</v>
      </c>
      <c r="B270">
        <v>285.55149</v>
      </c>
      <c r="C270">
        <v>0.69652999999999998</v>
      </c>
      <c r="D270">
        <v>0.69152000000000002</v>
      </c>
      <c r="E270">
        <v>6.7809999999999995E-2</v>
      </c>
    </row>
    <row r="271" spans="1:5" x14ac:dyDescent="0.2">
      <c r="A271">
        <v>2</v>
      </c>
      <c r="B271">
        <v>285.55149</v>
      </c>
      <c r="C271">
        <v>0.70101999999999998</v>
      </c>
      <c r="D271">
        <v>0.69738999999999995</v>
      </c>
      <c r="E271">
        <v>5.1900000000000002E-2</v>
      </c>
    </row>
    <row r="272" spans="1:5" x14ac:dyDescent="0.2">
      <c r="A272">
        <v>1</v>
      </c>
      <c r="B272">
        <v>285.55149</v>
      </c>
      <c r="C272">
        <v>0.70286999999999999</v>
      </c>
      <c r="D272">
        <v>0.70086000000000004</v>
      </c>
      <c r="E272">
        <v>2.0670000000000001E-2</v>
      </c>
    </row>
    <row r="273" spans="1:5" x14ac:dyDescent="0.2">
      <c r="A273">
        <v>1</v>
      </c>
      <c r="B273">
        <v>285.55149</v>
      </c>
      <c r="C273">
        <v>0.70286999999999999</v>
      </c>
      <c r="D273">
        <v>0.70086000000000004</v>
      </c>
      <c r="E273">
        <v>-2.0670000000000001E-2</v>
      </c>
    </row>
    <row r="274" spans="1:5" x14ac:dyDescent="0.2">
      <c r="A274">
        <v>2</v>
      </c>
      <c r="B274">
        <v>285.55149</v>
      </c>
      <c r="C274">
        <v>0.70101999999999998</v>
      </c>
      <c r="D274">
        <v>0.69738999999999995</v>
      </c>
      <c r="E274">
        <v>-5.1900000000000002E-2</v>
      </c>
    </row>
    <row r="275" spans="1:5" x14ac:dyDescent="0.2">
      <c r="A275">
        <v>3</v>
      </c>
      <c r="B275">
        <v>285.55149</v>
      </c>
      <c r="C275">
        <v>0.69652999999999998</v>
      </c>
      <c r="D275">
        <v>0.69152000000000002</v>
      </c>
      <c r="E275">
        <v>-6.7809999999999995E-2</v>
      </c>
    </row>
    <row r="276" spans="1:5" x14ac:dyDescent="0.2">
      <c r="A276">
        <v>4</v>
      </c>
      <c r="B276">
        <v>285.55149</v>
      </c>
      <c r="C276">
        <v>0.68893000000000004</v>
      </c>
      <c r="D276">
        <v>0.67974000000000001</v>
      </c>
      <c r="E276">
        <v>-0.10136000000000001</v>
      </c>
    </row>
    <row r="277" spans="1:5" x14ac:dyDescent="0.2">
      <c r="A277">
        <v>5</v>
      </c>
      <c r="B277">
        <v>285.55149</v>
      </c>
      <c r="C277">
        <v>0.68118000000000001</v>
      </c>
      <c r="D277">
        <v>0.66369999999999996</v>
      </c>
      <c r="E277">
        <v>-0.14576</v>
      </c>
    </row>
    <row r="278" spans="1:5" x14ac:dyDescent="0.2">
      <c r="A278">
        <v>6</v>
      </c>
      <c r="B278">
        <v>285.55149</v>
      </c>
      <c r="C278">
        <v>0.67212000000000005</v>
      </c>
      <c r="D278">
        <v>0.64707999999999999</v>
      </c>
      <c r="E278">
        <v>-0.17562</v>
      </c>
    </row>
    <row r="279" spans="1:5" x14ac:dyDescent="0.2">
      <c r="A279">
        <v>7</v>
      </c>
      <c r="B279">
        <v>283.79957999999999</v>
      </c>
      <c r="C279">
        <v>0.65656999999999999</v>
      </c>
      <c r="D279">
        <v>0.62346000000000001</v>
      </c>
      <c r="E279">
        <v>-0.20069999999999999</v>
      </c>
    </row>
    <row r="280" spans="1:5" x14ac:dyDescent="0.2">
      <c r="A280">
        <v>8</v>
      </c>
      <c r="B280">
        <v>281.52787999999998</v>
      </c>
      <c r="C280">
        <v>0.63858000000000004</v>
      </c>
      <c r="D280">
        <v>0.59662999999999999</v>
      </c>
      <c r="E280">
        <v>-0.22323000000000001</v>
      </c>
    </row>
    <row r="281" spans="1:5" x14ac:dyDescent="0.2">
      <c r="A281">
        <v>9</v>
      </c>
      <c r="B281">
        <v>278.68824000000001</v>
      </c>
      <c r="C281">
        <v>0.61780000000000002</v>
      </c>
      <c r="D281">
        <v>0.56618999999999997</v>
      </c>
      <c r="E281">
        <v>-0.24340999999999999</v>
      </c>
    </row>
    <row r="282" spans="1:5" x14ac:dyDescent="0.2">
      <c r="A282">
        <v>10</v>
      </c>
      <c r="B282">
        <v>276.99409000000003</v>
      </c>
      <c r="C282">
        <v>0.59841</v>
      </c>
      <c r="D282">
        <v>0.53359999999999996</v>
      </c>
      <c r="E282">
        <v>-0.26763999999999999</v>
      </c>
    </row>
    <row r="283" spans="1:5" x14ac:dyDescent="0.2">
      <c r="A283">
        <v>11</v>
      </c>
      <c r="B283">
        <v>272.46030999999999</v>
      </c>
      <c r="C283">
        <v>0.57203999999999999</v>
      </c>
      <c r="D283">
        <v>0.49462</v>
      </c>
      <c r="E283">
        <v>-0.28459000000000001</v>
      </c>
    </row>
    <row r="284" spans="1:5" x14ac:dyDescent="0.2">
      <c r="A284">
        <v>12</v>
      </c>
      <c r="B284">
        <v>266.78104000000002</v>
      </c>
      <c r="C284">
        <v>0.54196999999999995</v>
      </c>
      <c r="D284">
        <v>0.45365</v>
      </c>
      <c r="E284">
        <v>-0.29410999999999998</v>
      </c>
    </row>
    <row r="285" spans="1:5" x14ac:dyDescent="0.2">
      <c r="A285">
        <v>13</v>
      </c>
      <c r="B285">
        <v>259.96591999999998</v>
      </c>
      <c r="C285">
        <v>0.50858000000000003</v>
      </c>
      <c r="D285">
        <v>0.40808</v>
      </c>
      <c r="E285">
        <v>-0.30143999999999999</v>
      </c>
    </row>
    <row r="286" spans="1:5" x14ac:dyDescent="0.2">
      <c r="A286">
        <v>14</v>
      </c>
      <c r="B286">
        <v>253.16042999999999</v>
      </c>
      <c r="C286">
        <v>0.47483999999999998</v>
      </c>
      <c r="D286">
        <v>0.36158000000000001</v>
      </c>
      <c r="E286">
        <v>-0.30601</v>
      </c>
    </row>
    <row r="287" spans="1:5" x14ac:dyDescent="0.2">
      <c r="A287">
        <v>15</v>
      </c>
      <c r="B287">
        <v>245.20946000000001</v>
      </c>
      <c r="C287">
        <v>0.43889</v>
      </c>
      <c r="D287">
        <v>0.31674000000000002</v>
      </c>
      <c r="E287">
        <v>-0.30226999999999998</v>
      </c>
    </row>
    <row r="288" spans="1:5" x14ac:dyDescent="0.2">
      <c r="A288">
        <v>16</v>
      </c>
      <c r="B288">
        <v>236.12263999999999</v>
      </c>
      <c r="C288">
        <v>0.40039000000000002</v>
      </c>
      <c r="D288">
        <v>0.28092</v>
      </c>
      <c r="E288">
        <v>-0.28383999999999998</v>
      </c>
    </row>
    <row r="289" spans="1:6" x14ac:dyDescent="0.2">
      <c r="A289">
        <v>17</v>
      </c>
      <c r="B289">
        <v>227.03582</v>
      </c>
      <c r="C289">
        <v>0.36033999999999999</v>
      </c>
      <c r="D289">
        <v>0.23724999999999999</v>
      </c>
      <c r="E289">
        <v>-0.27012999999999998</v>
      </c>
    </row>
    <row r="290" spans="1:6" x14ac:dyDescent="0.2">
      <c r="A290">
        <v>18</v>
      </c>
      <c r="B290">
        <v>216.82276999999999</v>
      </c>
      <c r="C290">
        <v>0.31863999999999998</v>
      </c>
      <c r="D290">
        <v>0.18587999999999999</v>
      </c>
      <c r="E290">
        <v>-0.25803999999999999</v>
      </c>
    </row>
    <row r="291" spans="1:6" x14ac:dyDescent="0.2">
      <c r="A291">
        <v>19</v>
      </c>
      <c r="B291">
        <v>206.60972000000001</v>
      </c>
      <c r="C291">
        <v>0.27831</v>
      </c>
      <c r="D291">
        <v>0.13320000000000001</v>
      </c>
      <c r="E291">
        <v>-0.24393000000000001</v>
      </c>
    </row>
    <row r="292" spans="1:6" x14ac:dyDescent="0.2">
      <c r="A292">
        <v>20</v>
      </c>
      <c r="B292">
        <v>195.24155999999999</v>
      </c>
      <c r="C292">
        <v>0.23696999999999999</v>
      </c>
      <c r="D292">
        <v>8.7379999999999999E-2</v>
      </c>
      <c r="E292">
        <v>-0.22008</v>
      </c>
    </row>
    <row r="293" spans="1:6" x14ac:dyDescent="0.2">
      <c r="A293">
        <v>21</v>
      </c>
      <c r="B293">
        <v>183.91191000000001</v>
      </c>
      <c r="C293">
        <v>0.19574</v>
      </c>
      <c r="D293">
        <v>4.8750000000000002E-2</v>
      </c>
      <c r="E293">
        <v>-0.1895</v>
      </c>
    </row>
    <row r="294" spans="1:6" x14ac:dyDescent="0.2">
      <c r="A294">
        <v>22</v>
      </c>
      <c r="B294">
        <v>171.41753</v>
      </c>
      <c r="C294">
        <v>0.15115000000000001</v>
      </c>
      <c r="D294">
        <v>1.3780000000000001E-2</v>
      </c>
      <c r="E294">
        <v>-0.15049999999999999</v>
      </c>
    </row>
    <row r="295" spans="1:6" x14ac:dyDescent="0.2">
      <c r="A295">
        <v>23</v>
      </c>
      <c r="B295">
        <v>125.70426</v>
      </c>
      <c r="C295">
        <v>8.5879999999999998E-2</v>
      </c>
      <c r="D295">
        <v>2.63E-3</v>
      </c>
      <c r="E295">
        <v>-8.584E-2</v>
      </c>
    </row>
    <row r="298" spans="1:6" x14ac:dyDescent="0.2">
      <c r="A298" t="s">
        <v>159</v>
      </c>
    </row>
    <row r="299" spans="1:6" x14ac:dyDescent="0.2">
      <c r="A299" t="s">
        <v>160</v>
      </c>
      <c r="B299" t="s">
        <v>161</v>
      </c>
      <c r="C299" t="s">
        <v>162</v>
      </c>
      <c r="D299" t="s">
        <v>163</v>
      </c>
      <c r="E299" t="s">
        <v>164</v>
      </c>
      <c r="F299" t="s">
        <v>139</v>
      </c>
    </row>
    <row r="300" spans="1:6" x14ac:dyDescent="0.2">
      <c r="A300" t="s">
        <v>165</v>
      </c>
      <c r="B300">
        <v>45.770299999999999</v>
      </c>
      <c r="C300">
        <v>23.1663</v>
      </c>
      <c r="D300">
        <v>47.760199999999998</v>
      </c>
      <c r="E300">
        <v>70.926500000000004</v>
      </c>
      <c r="F300">
        <v>116.6968</v>
      </c>
    </row>
    <row r="301" spans="1:6" x14ac:dyDescent="0.2">
      <c r="A301" t="s">
        <v>166</v>
      </c>
      <c r="B301">
        <v>34.226700000000001</v>
      </c>
      <c r="D301">
        <v>48.529200000000003</v>
      </c>
      <c r="F301">
        <v>65.771699999999996</v>
      </c>
    </row>
    <row r="302" spans="1:6" x14ac:dyDescent="0.2">
      <c r="A302" t="s">
        <v>167</v>
      </c>
      <c r="B302">
        <v>39.936599999999999</v>
      </c>
      <c r="C302">
        <v>19.314800000000002</v>
      </c>
      <c r="D302">
        <v>36.633299999999998</v>
      </c>
      <c r="E302">
        <v>55.948</v>
      </c>
      <c r="F302">
        <v>95.884600000000006</v>
      </c>
    </row>
    <row r="303" spans="1:6" x14ac:dyDescent="0.2">
      <c r="A303" t="s">
        <v>168</v>
      </c>
      <c r="B303">
        <v>45.7211</v>
      </c>
      <c r="D303">
        <v>63.475499999999997</v>
      </c>
      <c r="F303">
        <v>87.451899999999995</v>
      </c>
    </row>
    <row r="304" spans="1:6" x14ac:dyDescent="0.2">
      <c r="A304" t="s">
        <v>169</v>
      </c>
      <c r="B304">
        <v>62.596200000000003</v>
      </c>
      <c r="C304">
        <v>23.569700000000001</v>
      </c>
      <c r="D304">
        <v>35.317999999999998</v>
      </c>
      <c r="E304">
        <v>58.887700000000002</v>
      </c>
      <c r="F304">
        <v>121.48390000000001</v>
      </c>
    </row>
    <row r="305" spans="1:6" x14ac:dyDescent="0.2">
      <c r="A305" t="s">
        <v>170</v>
      </c>
      <c r="B305">
        <v>79.668899999999994</v>
      </c>
      <c r="D305">
        <v>54.525300000000001</v>
      </c>
      <c r="F305">
        <v>108.5835</v>
      </c>
    </row>
    <row r="306" spans="1:6" x14ac:dyDescent="0.2">
      <c r="A306" t="s">
        <v>171</v>
      </c>
      <c r="B306">
        <v>87.201099999999997</v>
      </c>
      <c r="C306">
        <v>27.245899999999999</v>
      </c>
      <c r="D306">
        <v>29.988900000000001</v>
      </c>
      <c r="E306">
        <v>57.2348</v>
      </c>
      <c r="F306">
        <v>144.4359</v>
      </c>
    </row>
    <row r="307" spans="1:6" x14ac:dyDescent="0.2">
      <c r="A307" t="s">
        <v>172</v>
      </c>
      <c r="B307">
        <v>94.929500000000004</v>
      </c>
      <c r="D307">
        <v>60.101799999999997</v>
      </c>
      <c r="F307">
        <v>126.0078</v>
      </c>
    </row>
    <row r="308" spans="1:6" x14ac:dyDescent="0.2">
      <c r="A308" t="s">
        <v>173</v>
      </c>
      <c r="B308">
        <v>115.38849999999999</v>
      </c>
      <c r="C308">
        <v>30.383400000000002</v>
      </c>
      <c r="D308">
        <v>16.769200000000001</v>
      </c>
      <c r="E308">
        <v>47.1526</v>
      </c>
      <c r="F308">
        <v>162.5411</v>
      </c>
    </row>
    <row r="309" spans="1:6" x14ac:dyDescent="0.2">
      <c r="A309" t="s">
        <v>174</v>
      </c>
      <c r="B309">
        <v>136.07679999999999</v>
      </c>
      <c r="D309">
        <v>34.371099999999998</v>
      </c>
      <c r="F309">
        <v>138.53309999999999</v>
      </c>
    </row>
    <row r="310" spans="1:6" x14ac:dyDescent="0.2">
      <c r="A310" t="s">
        <v>175</v>
      </c>
      <c r="B310">
        <v>147.4306</v>
      </c>
      <c r="C310">
        <v>28.893999999999998</v>
      </c>
      <c r="D310">
        <v>1.2292000000000001</v>
      </c>
      <c r="E310">
        <v>30.123200000000001</v>
      </c>
      <c r="F310">
        <v>177.5538</v>
      </c>
    </row>
    <row r="311" spans="1:6" x14ac:dyDescent="0.2">
      <c r="A311" t="s">
        <v>176</v>
      </c>
      <c r="B311">
        <v>159.0326</v>
      </c>
      <c r="D311">
        <v>26.000399999999999</v>
      </c>
      <c r="F311">
        <v>150.38249999999999</v>
      </c>
    </row>
    <row r="312" spans="1:6" x14ac:dyDescent="0.2">
      <c r="A312" t="s">
        <v>177</v>
      </c>
      <c r="B312">
        <v>162.49299999999999</v>
      </c>
      <c r="C312">
        <v>-42.122300000000003</v>
      </c>
      <c r="D312">
        <v>69.970100000000002</v>
      </c>
      <c r="E312">
        <v>27.847799999999999</v>
      </c>
      <c r="F312">
        <v>190.3408</v>
      </c>
    </row>
    <row r="313" spans="1:6" x14ac:dyDescent="0.2">
      <c r="A313" t="s">
        <v>178</v>
      </c>
      <c r="B313">
        <v>166.19460000000001</v>
      </c>
      <c r="C313">
        <v>29.208600000000001</v>
      </c>
      <c r="D313">
        <v>0.97360000000000002</v>
      </c>
      <c r="E313">
        <v>30.182200000000002</v>
      </c>
      <c r="F313">
        <v>157.38239999999999</v>
      </c>
    </row>
    <row r="314" spans="1:6" x14ac:dyDescent="0.2">
      <c r="A314" t="s">
        <v>179</v>
      </c>
      <c r="B314">
        <v>169.6285</v>
      </c>
      <c r="C314">
        <v>-38.331000000000003</v>
      </c>
      <c r="D314">
        <v>69.997900000000001</v>
      </c>
      <c r="E314">
        <v>31.666899999999998</v>
      </c>
      <c r="F314">
        <v>201.2953</v>
      </c>
    </row>
    <row r="315" spans="1:6" x14ac:dyDescent="0.2">
      <c r="A315" t="s">
        <v>180</v>
      </c>
      <c r="B315">
        <v>173.1574</v>
      </c>
      <c r="C315">
        <v>33.719200000000001</v>
      </c>
      <c r="D315">
        <v>1.056</v>
      </c>
      <c r="E315">
        <v>34.775199999999998</v>
      </c>
      <c r="F315">
        <v>164.05199999999999</v>
      </c>
    </row>
    <row r="316" spans="1:6" x14ac:dyDescent="0.2">
      <c r="A316" t="s">
        <v>181</v>
      </c>
      <c r="B316">
        <v>176.85050000000001</v>
      </c>
      <c r="C316">
        <v>-34.746600000000001</v>
      </c>
      <c r="D316">
        <v>69.996700000000004</v>
      </c>
      <c r="E316">
        <v>35.250100000000003</v>
      </c>
      <c r="F316">
        <v>212.10059999999999</v>
      </c>
    </row>
    <row r="317" spans="1:6" x14ac:dyDescent="0.2">
      <c r="A317" t="s">
        <v>182</v>
      </c>
      <c r="B317">
        <v>180.63499999999999</v>
      </c>
      <c r="C317">
        <v>38.562199999999997</v>
      </c>
      <c r="D317">
        <v>1.1279999999999999</v>
      </c>
      <c r="E317">
        <v>39.690199999999997</v>
      </c>
      <c r="F317">
        <v>170.97669999999999</v>
      </c>
    </row>
    <row r="318" spans="1:6" x14ac:dyDescent="0.2">
      <c r="A318" t="s">
        <v>183</v>
      </c>
      <c r="B318">
        <v>184.58799999999999</v>
      </c>
      <c r="C318">
        <v>-31.378499999999999</v>
      </c>
      <c r="D318">
        <v>69.991699999999994</v>
      </c>
      <c r="E318">
        <v>38.613199999999999</v>
      </c>
      <c r="F318">
        <v>223.2013</v>
      </c>
    </row>
    <row r="319" spans="1:6" x14ac:dyDescent="0.2">
      <c r="A319" t="s">
        <v>184</v>
      </c>
      <c r="B319">
        <v>188.67689999999999</v>
      </c>
      <c r="C319">
        <v>43.611199999999997</v>
      </c>
      <c r="D319">
        <v>1.1839999999999999</v>
      </c>
      <c r="E319">
        <v>44.795200000000001</v>
      </c>
      <c r="F319">
        <v>178.25450000000001</v>
      </c>
    </row>
    <row r="320" spans="1:6" x14ac:dyDescent="0.2">
      <c r="A320" t="s">
        <v>185</v>
      </c>
      <c r="B320">
        <v>192.96289999999999</v>
      </c>
      <c r="C320">
        <v>-28.584700000000002</v>
      </c>
      <c r="D320">
        <v>69.986099999999993</v>
      </c>
      <c r="E320">
        <v>41.401400000000002</v>
      </c>
      <c r="F320">
        <v>234.36429999999999</v>
      </c>
    </row>
    <row r="321" spans="1:6" x14ac:dyDescent="0.2">
      <c r="A321" t="s">
        <v>186</v>
      </c>
      <c r="B321">
        <v>197.37780000000001</v>
      </c>
      <c r="C321">
        <v>45.972200000000001</v>
      </c>
      <c r="D321">
        <v>1.1504000000000001</v>
      </c>
      <c r="E321">
        <v>47.122500000000002</v>
      </c>
      <c r="F321">
        <v>186.75899999999999</v>
      </c>
    </row>
    <row r="322" spans="1:6" x14ac:dyDescent="0.2">
      <c r="A322" t="s">
        <v>187</v>
      </c>
      <c r="B322">
        <v>201.33170000000001</v>
      </c>
      <c r="C322">
        <v>-26.5655</v>
      </c>
      <c r="D322">
        <v>69.988299999999995</v>
      </c>
      <c r="E322">
        <v>43.422800000000002</v>
      </c>
      <c r="F322">
        <v>244.75450000000001</v>
      </c>
    </row>
    <row r="323" spans="1:6" x14ac:dyDescent="0.2">
      <c r="A323" t="s">
        <v>188</v>
      </c>
      <c r="B323">
        <v>205.39580000000001</v>
      </c>
      <c r="C323">
        <v>48.219799999999999</v>
      </c>
      <c r="D323">
        <v>1.1029</v>
      </c>
      <c r="E323">
        <v>49.322699999999998</v>
      </c>
      <c r="F323">
        <v>194.64330000000001</v>
      </c>
    </row>
    <row r="324" spans="1:6" x14ac:dyDescent="0.2">
      <c r="A324" t="s">
        <v>189</v>
      </c>
      <c r="B324">
        <v>209.03909999999999</v>
      </c>
      <c r="C324">
        <v>-24.652100000000001</v>
      </c>
      <c r="D324">
        <v>69.988600000000005</v>
      </c>
      <c r="E324">
        <v>45.336500000000001</v>
      </c>
      <c r="F324">
        <v>254.37569999999999</v>
      </c>
    </row>
    <row r="325" spans="1:6" x14ac:dyDescent="0.2">
      <c r="A325" t="s">
        <v>190</v>
      </c>
      <c r="B325">
        <v>212.79089999999999</v>
      </c>
      <c r="C325">
        <v>50.363900000000001</v>
      </c>
      <c r="D325">
        <v>1.0429999999999999</v>
      </c>
      <c r="E325">
        <v>51.406799999999997</v>
      </c>
      <c r="F325">
        <v>201.96100000000001</v>
      </c>
    </row>
    <row r="326" spans="1:6" x14ac:dyDescent="0.2">
      <c r="A326" t="s">
        <v>191</v>
      </c>
      <c r="B326">
        <v>216.06780000000001</v>
      </c>
      <c r="C326">
        <v>-22.850100000000001</v>
      </c>
      <c r="D326">
        <v>69.986900000000006</v>
      </c>
      <c r="E326">
        <v>47.136800000000001</v>
      </c>
      <c r="F326">
        <v>263.2045</v>
      </c>
    </row>
    <row r="327" spans="1:6" x14ac:dyDescent="0.2">
      <c r="A327" t="s">
        <v>192</v>
      </c>
      <c r="B327">
        <v>219.4691</v>
      </c>
      <c r="C327">
        <v>52.3782</v>
      </c>
      <c r="D327">
        <v>0.97119999999999995</v>
      </c>
      <c r="E327">
        <v>53.349400000000003</v>
      </c>
      <c r="F327">
        <v>208.6189</v>
      </c>
    </row>
    <row r="328" spans="1:6" x14ac:dyDescent="0.2">
      <c r="A328" t="s">
        <v>193</v>
      </c>
      <c r="B328">
        <v>222.41540000000001</v>
      </c>
      <c r="C328">
        <v>-21.1709</v>
      </c>
      <c r="D328">
        <v>69.988600000000005</v>
      </c>
      <c r="E328">
        <v>48.817700000000002</v>
      </c>
      <c r="F328">
        <v>271.23309999999998</v>
      </c>
    </row>
    <row r="329" spans="1:6" x14ac:dyDescent="0.2">
      <c r="A329" t="s">
        <v>194</v>
      </c>
      <c r="B329">
        <v>225.471</v>
      </c>
      <c r="C329">
        <v>54.264200000000002</v>
      </c>
      <c r="D329">
        <v>0.88970000000000005</v>
      </c>
      <c r="E329">
        <v>55.1539</v>
      </c>
      <c r="F329">
        <v>214.65010000000001</v>
      </c>
    </row>
    <row r="330" spans="1:6" x14ac:dyDescent="0.2">
      <c r="A330" t="s">
        <v>195</v>
      </c>
      <c r="B330">
        <v>228.13229999999999</v>
      </c>
      <c r="C330">
        <v>-19.6035</v>
      </c>
      <c r="D330">
        <v>69.990899999999996</v>
      </c>
      <c r="E330">
        <v>50.3874</v>
      </c>
      <c r="F330">
        <v>278.5197</v>
      </c>
    </row>
    <row r="331" spans="1:6" x14ac:dyDescent="0.2">
      <c r="A331" t="s">
        <v>196</v>
      </c>
      <c r="B331">
        <v>230.88200000000001</v>
      </c>
      <c r="C331">
        <v>56.040599999999998</v>
      </c>
      <c r="D331">
        <v>0.79910000000000003</v>
      </c>
      <c r="E331">
        <v>56.839700000000001</v>
      </c>
      <c r="F331">
        <v>220.13489999999999</v>
      </c>
    </row>
    <row r="332" spans="1:6" x14ac:dyDescent="0.2">
      <c r="A332" t="s">
        <v>197</v>
      </c>
      <c r="B332">
        <v>233.27340000000001</v>
      </c>
      <c r="C332">
        <v>-18.134599999999999</v>
      </c>
      <c r="D332">
        <v>69.991100000000003</v>
      </c>
      <c r="E332">
        <v>51.8566</v>
      </c>
      <c r="F332">
        <v>285.13</v>
      </c>
    </row>
    <row r="333" spans="1:6" x14ac:dyDescent="0.2">
      <c r="A333" t="s">
        <v>198</v>
      </c>
      <c r="B333">
        <v>235.7517</v>
      </c>
      <c r="C333">
        <v>57.715200000000003</v>
      </c>
      <c r="D333">
        <v>0.70069999999999999</v>
      </c>
      <c r="E333">
        <v>58.415799999999997</v>
      </c>
      <c r="F333">
        <v>225.1181</v>
      </c>
    </row>
    <row r="334" spans="1:6" x14ac:dyDescent="0.2">
      <c r="A334" t="s">
        <v>199</v>
      </c>
      <c r="B334">
        <v>237.69409999999999</v>
      </c>
      <c r="C334">
        <v>-16.2988</v>
      </c>
      <c r="D334">
        <v>69.990799999999993</v>
      </c>
      <c r="E334">
        <v>53.692</v>
      </c>
      <c r="F334">
        <v>291.38600000000002</v>
      </c>
    </row>
    <row r="335" spans="1:6" x14ac:dyDescent="0.2">
      <c r="A335" t="s">
        <v>200</v>
      </c>
      <c r="B335">
        <v>239.73079999999999</v>
      </c>
      <c r="C335">
        <v>59.561399999999999</v>
      </c>
      <c r="D335">
        <v>0.59799999999999998</v>
      </c>
      <c r="E335">
        <v>60.159399999999998</v>
      </c>
      <c r="F335">
        <v>229.4434</v>
      </c>
    </row>
    <row r="336" spans="1:6" x14ac:dyDescent="0.2">
      <c r="A336" t="s">
        <v>201</v>
      </c>
      <c r="B336">
        <v>241.333</v>
      </c>
      <c r="C336">
        <v>-14.262700000000001</v>
      </c>
      <c r="D336">
        <v>69.984899999999996</v>
      </c>
      <c r="E336">
        <v>55.722200000000001</v>
      </c>
      <c r="F336">
        <v>297.05520000000001</v>
      </c>
    </row>
    <row r="337" spans="1:6" x14ac:dyDescent="0.2">
      <c r="A337" t="s">
        <v>202</v>
      </c>
      <c r="B337">
        <v>243.07589999999999</v>
      </c>
      <c r="C337">
        <v>61.172400000000003</v>
      </c>
      <c r="D337">
        <v>0.48759999999999998</v>
      </c>
      <c r="E337">
        <v>61.66</v>
      </c>
      <c r="F337">
        <v>233.00049999999999</v>
      </c>
    </row>
    <row r="338" spans="1:6" x14ac:dyDescent="0.2">
      <c r="A338" t="s">
        <v>203</v>
      </c>
      <c r="B338">
        <v>244.31299999999999</v>
      </c>
      <c r="C338">
        <v>-12.7005</v>
      </c>
      <c r="D338">
        <v>69.983900000000006</v>
      </c>
      <c r="E338">
        <v>57.2834</v>
      </c>
      <c r="F338">
        <v>301.59649999999999</v>
      </c>
    </row>
    <row r="339" spans="1:6" x14ac:dyDescent="0.2">
      <c r="A339" t="s">
        <v>204</v>
      </c>
      <c r="B339">
        <v>245.69409999999999</v>
      </c>
      <c r="C339">
        <v>62.448999999999998</v>
      </c>
      <c r="D339">
        <v>0.371</v>
      </c>
      <c r="E339">
        <v>62.819899999999997</v>
      </c>
      <c r="F339">
        <v>235.72200000000001</v>
      </c>
    </row>
    <row r="340" spans="1:6" x14ac:dyDescent="0.2">
      <c r="A340" t="s">
        <v>205</v>
      </c>
      <c r="B340">
        <v>246.55</v>
      </c>
      <c r="C340">
        <v>-11.5123</v>
      </c>
      <c r="D340">
        <v>69.993600000000001</v>
      </c>
      <c r="E340">
        <v>58.481299999999997</v>
      </c>
      <c r="F340">
        <v>305.03129999999999</v>
      </c>
    </row>
    <row r="341" spans="1:6" x14ac:dyDescent="0.2">
      <c r="A341" t="s">
        <v>206</v>
      </c>
      <c r="B341">
        <v>247.4639</v>
      </c>
      <c r="C341">
        <v>63.5366</v>
      </c>
      <c r="D341">
        <v>0.24979999999999999</v>
      </c>
      <c r="E341">
        <v>63.7864</v>
      </c>
      <c r="F341">
        <v>237.6739</v>
      </c>
    </row>
    <row r="342" spans="1:6" x14ac:dyDescent="0.2">
      <c r="A342" t="s">
        <v>207</v>
      </c>
      <c r="B342">
        <v>248.08500000000001</v>
      </c>
      <c r="C342">
        <v>-10.512499999999999</v>
      </c>
      <c r="D342">
        <v>69.994299999999996</v>
      </c>
      <c r="E342">
        <v>59.4818</v>
      </c>
      <c r="F342">
        <v>307.5668</v>
      </c>
    </row>
    <row r="343" spans="1:6" x14ac:dyDescent="0.2">
      <c r="A343" t="s">
        <v>208</v>
      </c>
      <c r="B343">
        <v>248.75640000000001</v>
      </c>
      <c r="C343">
        <v>64.542299999999997</v>
      </c>
      <c r="D343">
        <v>0.12590000000000001</v>
      </c>
      <c r="E343">
        <v>64.668199999999999</v>
      </c>
      <c r="F343">
        <v>239.2167</v>
      </c>
    </row>
    <row r="344" spans="1:6" x14ac:dyDescent="0.2">
      <c r="A344" t="s">
        <v>209</v>
      </c>
      <c r="B344">
        <v>249.1645</v>
      </c>
      <c r="C344">
        <v>-9.6084999999999994</v>
      </c>
      <c r="D344">
        <v>69.986699999999999</v>
      </c>
      <c r="E344">
        <v>60.3782</v>
      </c>
      <c r="F344">
        <v>309.54270000000002</v>
      </c>
    </row>
    <row r="345" spans="1:6" x14ac:dyDescent="0.2">
      <c r="A345" t="s">
        <v>210</v>
      </c>
      <c r="B345">
        <v>249.68530000000001</v>
      </c>
      <c r="C345">
        <v>65.487499999999997</v>
      </c>
      <c r="E345">
        <v>65.487499999999997</v>
      </c>
      <c r="F345">
        <v>240.45320000000001</v>
      </c>
    </row>
    <row r="347" spans="1:6" x14ac:dyDescent="0.2">
      <c r="A347" t="s">
        <v>211</v>
      </c>
    </row>
    <row r="348" spans="1:6" x14ac:dyDescent="0.2">
      <c r="A348" t="s">
        <v>170</v>
      </c>
      <c r="B348">
        <v>179.88149999999999</v>
      </c>
      <c r="D348">
        <v>164.7842</v>
      </c>
      <c r="F348">
        <v>344.65870000000001</v>
      </c>
    </row>
    <row r="349" spans="1:6" x14ac:dyDescent="0.2">
      <c r="A349" t="s">
        <v>172</v>
      </c>
      <c r="B349">
        <v>208.82429999999999</v>
      </c>
      <c r="D349">
        <v>184.3656</v>
      </c>
      <c r="F349">
        <v>393.18200000000002</v>
      </c>
    </row>
    <row r="350" spans="1:6" x14ac:dyDescent="0.2">
      <c r="A350" t="s">
        <v>174</v>
      </c>
      <c r="B350">
        <v>261.30099999999999</v>
      </c>
      <c r="D350">
        <v>171.01589999999999</v>
      </c>
      <c r="F350">
        <v>432.3082</v>
      </c>
    </row>
    <row r="351" spans="1:6" x14ac:dyDescent="0.2">
      <c r="A351" t="s">
        <v>176</v>
      </c>
      <c r="B351">
        <v>294.97390000000001</v>
      </c>
      <c r="D351">
        <v>174.3605</v>
      </c>
      <c r="F351">
        <v>469.32490000000001</v>
      </c>
    </row>
    <row r="353" spans="1:6" x14ac:dyDescent="0.2">
      <c r="A353" t="s">
        <v>212</v>
      </c>
    </row>
    <row r="354" spans="1:6" x14ac:dyDescent="0.2">
      <c r="A354" t="s">
        <v>178</v>
      </c>
      <c r="B354">
        <v>347.31029999999998</v>
      </c>
      <c r="C354">
        <v>29.208600000000001</v>
      </c>
      <c r="D354">
        <v>5.0164999999999997</v>
      </c>
      <c r="E354">
        <v>34.225099999999998</v>
      </c>
      <c r="F354">
        <v>381.52530000000002</v>
      </c>
    </row>
    <row r="355" spans="1:6" x14ac:dyDescent="0.2">
      <c r="A355" t="s">
        <v>180</v>
      </c>
      <c r="B355">
        <v>366.33510000000001</v>
      </c>
      <c r="C355">
        <v>33.719200000000001</v>
      </c>
      <c r="D355">
        <v>5.9469000000000003</v>
      </c>
      <c r="E355">
        <v>39.6661</v>
      </c>
      <c r="F355">
        <v>405.9905</v>
      </c>
    </row>
    <row r="356" spans="1:6" x14ac:dyDescent="0.2">
      <c r="A356" t="s">
        <v>182</v>
      </c>
      <c r="B356">
        <v>385.08850000000001</v>
      </c>
      <c r="C356">
        <v>38.562199999999997</v>
      </c>
      <c r="D356">
        <v>6.9524999999999997</v>
      </c>
      <c r="E356">
        <v>45.514699999999998</v>
      </c>
      <c r="F356">
        <v>430.59190000000001</v>
      </c>
    </row>
    <row r="357" spans="1:6" x14ac:dyDescent="0.2">
      <c r="A357" t="s">
        <v>184</v>
      </c>
      <c r="B357">
        <v>403.64409999999998</v>
      </c>
      <c r="C357">
        <v>43.611199999999997</v>
      </c>
      <c r="D357">
        <v>7.9842000000000004</v>
      </c>
      <c r="E357">
        <v>51.595300000000002</v>
      </c>
      <c r="F357">
        <v>455.2276</v>
      </c>
    </row>
    <row r="358" spans="1:6" x14ac:dyDescent="0.2">
      <c r="A358" t="s">
        <v>186</v>
      </c>
      <c r="B358">
        <v>421.55990000000003</v>
      </c>
      <c r="C358">
        <v>45.972200000000001</v>
      </c>
      <c r="D358">
        <v>8.2765000000000004</v>
      </c>
      <c r="E358">
        <v>54.248699999999999</v>
      </c>
      <c r="F358">
        <v>475.7962</v>
      </c>
    </row>
    <row r="359" spans="1:6" x14ac:dyDescent="0.2">
      <c r="A359" t="s">
        <v>188</v>
      </c>
      <c r="B359">
        <v>438.06180000000001</v>
      </c>
      <c r="C359">
        <v>48.219799999999999</v>
      </c>
      <c r="D359">
        <v>8.5314999999999994</v>
      </c>
      <c r="E359">
        <v>56.751300000000001</v>
      </c>
      <c r="F359">
        <v>494.80029999999999</v>
      </c>
    </row>
    <row r="360" spans="1:6" x14ac:dyDescent="0.2">
      <c r="A360" t="s">
        <v>190</v>
      </c>
      <c r="B360">
        <v>453.2826</v>
      </c>
      <c r="C360">
        <v>50.363900000000001</v>
      </c>
      <c r="D360">
        <v>8.7523999999999997</v>
      </c>
      <c r="E360">
        <v>59.116300000000003</v>
      </c>
      <c r="F360">
        <v>512.38559999999995</v>
      </c>
    </row>
    <row r="361" spans="1:6" x14ac:dyDescent="0.2">
      <c r="A361" t="s">
        <v>192</v>
      </c>
      <c r="B361">
        <v>467.04129999999998</v>
      </c>
      <c r="C361">
        <v>52.3782</v>
      </c>
      <c r="D361">
        <v>8.9361999999999995</v>
      </c>
      <c r="E361">
        <v>61.314500000000002</v>
      </c>
      <c r="F361">
        <v>528.34230000000002</v>
      </c>
    </row>
    <row r="362" spans="1:6" x14ac:dyDescent="0.2">
      <c r="A362" t="s">
        <v>194</v>
      </c>
      <c r="B362">
        <v>479.42570000000001</v>
      </c>
      <c r="C362">
        <v>54.264200000000002</v>
      </c>
      <c r="D362">
        <v>9.0863999999999994</v>
      </c>
      <c r="E362">
        <v>63.3506</v>
      </c>
      <c r="F362">
        <v>542.76239999999996</v>
      </c>
    </row>
    <row r="363" spans="1:6" x14ac:dyDescent="0.2">
      <c r="A363" t="s">
        <v>196</v>
      </c>
      <c r="B363">
        <v>490.6157</v>
      </c>
      <c r="C363">
        <v>56.040599999999998</v>
      </c>
      <c r="D363">
        <v>9.2065999999999999</v>
      </c>
      <c r="E363">
        <v>65.247200000000007</v>
      </c>
      <c r="F363">
        <v>555.84879999999998</v>
      </c>
    </row>
    <row r="365" spans="1:6" x14ac:dyDescent="0.2">
      <c r="A365" t="s">
        <v>213</v>
      </c>
    </row>
    <row r="366" spans="1:6" x14ac:dyDescent="0.2">
      <c r="A366" t="s">
        <v>178</v>
      </c>
      <c r="B366">
        <v>23.0871</v>
      </c>
      <c r="C366">
        <v>29.208600000000001</v>
      </c>
      <c r="D366">
        <v>178.92570000000001</v>
      </c>
      <c r="E366">
        <v>208.1343</v>
      </c>
      <c r="F366">
        <v>231.20310000000001</v>
      </c>
    </row>
    <row r="367" spans="1:6" x14ac:dyDescent="0.2">
      <c r="A367" t="s">
        <v>180</v>
      </c>
      <c r="B367">
        <v>23.3932</v>
      </c>
      <c r="C367">
        <v>33.719200000000001</v>
      </c>
      <c r="D367">
        <v>192.2311</v>
      </c>
      <c r="E367">
        <v>225.9503</v>
      </c>
      <c r="F367">
        <v>249.32409999999999</v>
      </c>
    </row>
    <row r="368" spans="1:6" x14ac:dyDescent="0.2">
      <c r="A368" t="s">
        <v>182</v>
      </c>
      <c r="B368">
        <v>24.445399999999999</v>
      </c>
      <c r="C368">
        <v>38.562199999999997</v>
      </c>
      <c r="D368">
        <v>205.13310000000001</v>
      </c>
      <c r="E368">
        <v>243.6953</v>
      </c>
      <c r="F368">
        <v>268.12029999999999</v>
      </c>
    </row>
    <row r="369" spans="1:6" x14ac:dyDescent="0.2">
      <c r="A369" t="s">
        <v>184</v>
      </c>
      <c r="B369">
        <v>26.1861</v>
      </c>
      <c r="C369">
        <v>43.611199999999997</v>
      </c>
      <c r="D369">
        <v>217.5215</v>
      </c>
      <c r="E369">
        <v>261.1327</v>
      </c>
      <c r="F369">
        <v>287.29739999999998</v>
      </c>
    </row>
    <row r="370" spans="1:6" x14ac:dyDescent="0.2">
      <c r="A370" t="s">
        <v>186</v>
      </c>
      <c r="B370">
        <v>27.023800000000001</v>
      </c>
      <c r="C370">
        <v>45.972200000000001</v>
      </c>
      <c r="D370">
        <v>226.47739999999999</v>
      </c>
      <c r="E370">
        <v>272.44959999999998</v>
      </c>
      <c r="F370">
        <v>299.45119999999997</v>
      </c>
    </row>
    <row r="371" spans="1:6" x14ac:dyDescent="0.2">
      <c r="A371" t="s">
        <v>188</v>
      </c>
      <c r="B371">
        <v>27.745699999999999</v>
      </c>
      <c r="C371">
        <v>48.219799999999999</v>
      </c>
      <c r="D371">
        <v>234.6867</v>
      </c>
      <c r="E371">
        <v>282.90649999999999</v>
      </c>
      <c r="F371">
        <v>310.62920000000003</v>
      </c>
    </row>
    <row r="372" spans="1:6" x14ac:dyDescent="0.2">
      <c r="A372" t="s">
        <v>190</v>
      </c>
      <c r="B372">
        <v>28.363600000000002</v>
      </c>
      <c r="C372">
        <v>50.363900000000001</v>
      </c>
      <c r="D372">
        <v>242.2259</v>
      </c>
      <c r="E372">
        <v>292.58969999999999</v>
      </c>
      <c r="F372">
        <v>320.92959999999999</v>
      </c>
    </row>
    <row r="373" spans="1:6" x14ac:dyDescent="0.2">
      <c r="A373" t="s">
        <v>192</v>
      </c>
      <c r="B373">
        <v>28.871300000000002</v>
      </c>
      <c r="C373">
        <v>52.3782</v>
      </c>
      <c r="D373">
        <v>249.01589999999999</v>
      </c>
      <c r="E373">
        <v>301.39409999999998</v>
      </c>
      <c r="F373">
        <v>330.24099999999999</v>
      </c>
    </row>
    <row r="374" spans="1:6" x14ac:dyDescent="0.2">
      <c r="A374" t="s">
        <v>194</v>
      </c>
      <c r="B374">
        <v>29.28</v>
      </c>
      <c r="C374">
        <v>54.264200000000002</v>
      </c>
      <c r="D374">
        <v>255.10839999999999</v>
      </c>
      <c r="E374">
        <v>309.37270000000001</v>
      </c>
      <c r="F374">
        <v>338.6277</v>
      </c>
    </row>
    <row r="375" spans="1:6" x14ac:dyDescent="0.2">
      <c r="A375" t="s">
        <v>196</v>
      </c>
      <c r="B375">
        <v>29.601700000000001</v>
      </c>
      <c r="C375">
        <v>56.040599999999998</v>
      </c>
      <c r="D375">
        <v>260.59899999999999</v>
      </c>
      <c r="E375">
        <v>316.6397</v>
      </c>
      <c r="F375">
        <v>346.2158</v>
      </c>
    </row>
    <row r="376" spans="1:6" x14ac:dyDescent="0.2">
      <c r="A376" t="s">
        <v>198</v>
      </c>
      <c r="B376">
        <v>29.845300000000002</v>
      </c>
      <c r="C376">
        <v>57.715200000000003</v>
      </c>
      <c r="D376">
        <v>265.54399999999998</v>
      </c>
      <c r="E376">
        <v>323.25920000000002</v>
      </c>
      <c r="F376">
        <v>353.07850000000002</v>
      </c>
    </row>
    <row r="377" spans="1:6" x14ac:dyDescent="0.2">
      <c r="A377" t="s">
        <v>200</v>
      </c>
      <c r="B377">
        <v>29.739799999999999</v>
      </c>
      <c r="C377">
        <v>59.561399999999999</v>
      </c>
      <c r="D377">
        <v>271.34910000000002</v>
      </c>
      <c r="E377">
        <v>330.91059999999999</v>
      </c>
      <c r="F377">
        <v>360.62389999999999</v>
      </c>
    </row>
    <row r="378" spans="1:6" x14ac:dyDescent="0.2">
      <c r="A378" t="s">
        <v>202</v>
      </c>
      <c r="B378">
        <v>29.726800000000001</v>
      </c>
      <c r="C378">
        <v>61.172400000000003</v>
      </c>
      <c r="D378">
        <v>276.08640000000003</v>
      </c>
      <c r="E378">
        <v>337.25880000000001</v>
      </c>
      <c r="F378">
        <v>366.9588</v>
      </c>
    </row>
    <row r="379" spans="1:6" x14ac:dyDescent="0.2">
      <c r="A379" t="s">
        <v>204</v>
      </c>
      <c r="B379">
        <v>29.776499999999999</v>
      </c>
      <c r="C379">
        <v>62.448999999999998</v>
      </c>
      <c r="D379">
        <v>279.66680000000002</v>
      </c>
      <c r="E379">
        <v>342.1157</v>
      </c>
      <c r="F379">
        <v>371.86520000000002</v>
      </c>
    </row>
    <row r="380" spans="1:6" x14ac:dyDescent="0.2">
      <c r="A380" t="s">
        <v>206</v>
      </c>
      <c r="B380">
        <v>29.704499999999999</v>
      </c>
      <c r="C380">
        <v>63.5366</v>
      </c>
      <c r="D380">
        <v>282.18920000000003</v>
      </c>
      <c r="E380">
        <v>345.72570000000002</v>
      </c>
      <c r="F380">
        <v>375.40309999999999</v>
      </c>
    </row>
    <row r="381" spans="1:6" x14ac:dyDescent="0.2">
      <c r="A381" t="s">
        <v>208</v>
      </c>
      <c r="B381">
        <v>29.541399999999999</v>
      </c>
      <c r="C381">
        <v>64.542299999999997</v>
      </c>
      <c r="D381">
        <v>284.14929999999998</v>
      </c>
      <c r="E381">
        <v>348.69150000000002</v>
      </c>
      <c r="F381">
        <v>378.2056</v>
      </c>
    </row>
    <row r="382" spans="1:6" x14ac:dyDescent="0.2">
      <c r="A382" t="s">
        <v>210</v>
      </c>
      <c r="B382">
        <v>29.303799999999999</v>
      </c>
      <c r="C382">
        <v>65.487499999999997</v>
      </c>
      <c r="D382">
        <v>285.68979999999999</v>
      </c>
      <c r="E382">
        <v>351.17720000000003</v>
      </c>
      <c r="F382">
        <v>380.45359999999999</v>
      </c>
    </row>
    <row r="384" spans="1:6" x14ac:dyDescent="0.2">
      <c r="A384" t="s">
        <v>214</v>
      </c>
    </row>
    <row r="385" spans="1:6" x14ac:dyDescent="0.2">
      <c r="A385" t="s">
        <v>198</v>
      </c>
      <c r="B385">
        <v>689.69600000000003</v>
      </c>
      <c r="C385">
        <v>57.715200000000003</v>
      </c>
      <c r="D385">
        <v>11.3269</v>
      </c>
      <c r="E385">
        <v>69.042100000000005</v>
      </c>
      <c r="F385">
        <v>758.72810000000004</v>
      </c>
    </row>
    <row r="386" spans="1:6" x14ac:dyDescent="0.2">
      <c r="A386" t="s">
        <v>200</v>
      </c>
      <c r="B386">
        <v>702.31600000000003</v>
      </c>
      <c r="C386">
        <v>59.561399999999999</v>
      </c>
      <c r="D386">
        <v>12.145799999999999</v>
      </c>
      <c r="E386">
        <v>71.7072</v>
      </c>
      <c r="F386">
        <v>774.01319999999998</v>
      </c>
    </row>
    <row r="387" spans="1:6" x14ac:dyDescent="0.2">
      <c r="A387" t="s">
        <v>202</v>
      </c>
      <c r="B387">
        <v>712.69190000000003</v>
      </c>
      <c r="C387">
        <v>61.172400000000003</v>
      </c>
      <c r="D387">
        <v>12.816800000000001</v>
      </c>
      <c r="E387">
        <v>73.9893</v>
      </c>
      <c r="F387">
        <v>786.67089999999996</v>
      </c>
    </row>
    <row r="388" spans="1:6" x14ac:dyDescent="0.2">
      <c r="A388" t="s">
        <v>204</v>
      </c>
      <c r="B388">
        <v>720.63990000000001</v>
      </c>
      <c r="C388">
        <v>62.448999999999998</v>
      </c>
      <c r="D388">
        <v>13.3093</v>
      </c>
      <c r="E388">
        <v>75.758200000000002</v>
      </c>
      <c r="F388">
        <v>796.38789999999995</v>
      </c>
    </row>
    <row r="389" spans="1:6" x14ac:dyDescent="0.2">
      <c r="A389" t="s">
        <v>206</v>
      </c>
      <c r="B389">
        <v>726.20519999999999</v>
      </c>
      <c r="C389">
        <v>63.5366</v>
      </c>
      <c r="D389">
        <v>13.63</v>
      </c>
      <c r="E389">
        <v>77.166499999999999</v>
      </c>
      <c r="F389">
        <v>803.3614</v>
      </c>
    </row>
    <row r="390" spans="1:6" x14ac:dyDescent="0.2">
      <c r="A390" t="s">
        <v>208</v>
      </c>
      <c r="B390">
        <v>730.48099999999999</v>
      </c>
      <c r="C390">
        <v>64.542299999999997</v>
      </c>
      <c r="D390">
        <v>13.857900000000001</v>
      </c>
      <c r="E390">
        <v>78.400099999999995</v>
      </c>
      <c r="F390">
        <v>808.87070000000006</v>
      </c>
    </row>
    <row r="391" spans="1:6" x14ac:dyDescent="0.2">
      <c r="A391" t="s">
        <v>210</v>
      </c>
      <c r="B391">
        <v>733.79</v>
      </c>
      <c r="C391">
        <v>65.487499999999997</v>
      </c>
      <c r="D391">
        <v>14.0154</v>
      </c>
      <c r="E391">
        <v>79.502899999999997</v>
      </c>
      <c r="F391">
        <v>813.28240000000005</v>
      </c>
    </row>
    <row r="393" spans="1:6" x14ac:dyDescent="0.2">
      <c r="A393" t="s">
        <v>215</v>
      </c>
    </row>
    <row r="394" spans="1:6" x14ac:dyDescent="0.2">
      <c r="A394" t="s">
        <v>216</v>
      </c>
    </row>
    <row r="396" spans="1:6" x14ac:dyDescent="0.2">
      <c r="A396" t="s">
        <v>217</v>
      </c>
    </row>
    <row r="397" spans="1:6" x14ac:dyDescent="0.2">
      <c r="A397">
        <v>19</v>
      </c>
      <c r="B397">
        <v>201.9</v>
      </c>
    </row>
    <row r="398" spans="1:6" x14ac:dyDescent="0.2">
      <c r="A398">
        <v>18</v>
      </c>
      <c r="B398">
        <v>211.3</v>
      </c>
    </row>
    <row r="399" spans="1:6" x14ac:dyDescent="0.2">
      <c r="A399">
        <v>17</v>
      </c>
      <c r="B399">
        <v>222.4</v>
      </c>
    </row>
    <row r="400" spans="1:6" x14ac:dyDescent="0.2">
      <c r="A400">
        <v>16</v>
      </c>
      <c r="B400">
        <v>232.7</v>
      </c>
    </row>
    <row r="401" spans="1:2" x14ac:dyDescent="0.2">
      <c r="A401">
        <v>15</v>
      </c>
      <c r="B401">
        <v>241.1</v>
      </c>
    </row>
    <row r="402" spans="1:2" x14ac:dyDescent="0.2">
      <c r="A402">
        <v>14</v>
      </c>
      <c r="B402">
        <v>247.3</v>
      </c>
    </row>
    <row r="403" spans="1:2" x14ac:dyDescent="0.2">
      <c r="A403">
        <v>13</v>
      </c>
      <c r="B403">
        <v>253.4</v>
      </c>
    </row>
    <row r="404" spans="1:2" x14ac:dyDescent="0.2">
      <c r="A404">
        <v>12</v>
      </c>
      <c r="B404">
        <v>260.60000000000002</v>
      </c>
    </row>
    <row r="405" spans="1:2" x14ac:dyDescent="0.2">
      <c r="A405">
        <v>11</v>
      </c>
      <c r="B405">
        <v>266.3</v>
      </c>
    </row>
    <row r="406" spans="1:2" x14ac:dyDescent="0.2">
      <c r="A406">
        <v>10</v>
      </c>
      <c r="B406">
        <v>270.2</v>
      </c>
    </row>
    <row r="407" spans="1:2" x14ac:dyDescent="0.2">
      <c r="A407">
        <v>9</v>
      </c>
      <c r="B407">
        <v>272.39999999999998</v>
      </c>
    </row>
    <row r="408" spans="1:2" x14ac:dyDescent="0.2">
      <c r="A408">
        <v>8</v>
      </c>
      <c r="B408">
        <v>275.89999999999998</v>
      </c>
    </row>
    <row r="409" spans="1:2" x14ac:dyDescent="0.2">
      <c r="A409">
        <v>7</v>
      </c>
      <c r="B409">
        <v>278.10000000000002</v>
      </c>
    </row>
    <row r="410" spans="1:2" x14ac:dyDescent="0.2">
      <c r="A410">
        <v>6</v>
      </c>
      <c r="B410">
        <v>279.5</v>
      </c>
    </row>
    <row r="411" spans="1:2" x14ac:dyDescent="0.2">
      <c r="A411">
        <v>5</v>
      </c>
      <c r="B411">
        <v>277.89999999999998</v>
      </c>
    </row>
    <row r="412" spans="1:2" x14ac:dyDescent="0.2">
      <c r="A412">
        <v>4</v>
      </c>
      <c r="B412">
        <v>277.60000000000002</v>
      </c>
    </row>
    <row r="413" spans="1:2" x14ac:dyDescent="0.2">
      <c r="A413">
        <v>3</v>
      </c>
      <c r="B413">
        <v>280.60000000000002</v>
      </c>
    </row>
    <row r="414" spans="1:2" x14ac:dyDescent="0.2">
      <c r="A414">
        <v>2</v>
      </c>
      <c r="B414">
        <v>280.8</v>
      </c>
    </row>
    <row r="415" spans="1:2" x14ac:dyDescent="0.2">
      <c r="A415">
        <v>1</v>
      </c>
      <c r="B415">
        <v>278.2</v>
      </c>
    </row>
    <row r="416" spans="1:2" x14ac:dyDescent="0.2">
      <c r="A416">
        <v>1</v>
      </c>
      <c r="B416">
        <v>278.2</v>
      </c>
    </row>
    <row r="417" spans="1:2" x14ac:dyDescent="0.2">
      <c r="A417">
        <v>2</v>
      </c>
      <c r="B417">
        <v>280.8</v>
      </c>
    </row>
    <row r="418" spans="1:2" x14ac:dyDescent="0.2">
      <c r="A418">
        <v>3</v>
      </c>
      <c r="B418">
        <v>280.60000000000002</v>
      </c>
    </row>
    <row r="419" spans="1:2" x14ac:dyDescent="0.2">
      <c r="A419">
        <v>4</v>
      </c>
      <c r="B419">
        <v>277.60000000000002</v>
      </c>
    </row>
    <row r="420" spans="1:2" x14ac:dyDescent="0.2">
      <c r="A420">
        <v>5</v>
      </c>
      <c r="B420">
        <v>277.89999999999998</v>
      </c>
    </row>
    <row r="421" spans="1:2" x14ac:dyDescent="0.2">
      <c r="A421">
        <v>6</v>
      </c>
      <c r="B421">
        <v>279.5</v>
      </c>
    </row>
    <row r="422" spans="1:2" x14ac:dyDescent="0.2">
      <c r="A422">
        <v>7</v>
      </c>
      <c r="B422">
        <v>278.10000000000002</v>
      </c>
    </row>
    <row r="423" spans="1:2" x14ac:dyDescent="0.2">
      <c r="A423">
        <v>8</v>
      </c>
      <c r="B423">
        <v>275.89999999999998</v>
      </c>
    </row>
    <row r="424" spans="1:2" x14ac:dyDescent="0.2">
      <c r="A424">
        <v>9</v>
      </c>
      <c r="B424">
        <v>272.39999999999998</v>
      </c>
    </row>
    <row r="425" spans="1:2" x14ac:dyDescent="0.2">
      <c r="A425">
        <v>10</v>
      </c>
      <c r="B425">
        <v>270.2</v>
      </c>
    </row>
    <row r="426" spans="1:2" x14ac:dyDescent="0.2">
      <c r="A426">
        <v>11</v>
      </c>
      <c r="B426">
        <v>266.3</v>
      </c>
    </row>
    <row r="427" spans="1:2" x14ac:dyDescent="0.2">
      <c r="A427">
        <v>12</v>
      </c>
      <c r="B427">
        <v>260.60000000000002</v>
      </c>
    </row>
    <row r="428" spans="1:2" x14ac:dyDescent="0.2">
      <c r="A428">
        <v>13</v>
      </c>
      <c r="B428">
        <v>253.4</v>
      </c>
    </row>
    <row r="429" spans="1:2" x14ac:dyDescent="0.2">
      <c r="A429">
        <v>14</v>
      </c>
      <c r="B429">
        <v>247.3</v>
      </c>
    </row>
    <row r="430" spans="1:2" x14ac:dyDescent="0.2">
      <c r="A430">
        <v>15</v>
      </c>
      <c r="B430">
        <v>241.1</v>
      </c>
    </row>
    <row r="431" spans="1:2" x14ac:dyDescent="0.2">
      <c r="A431">
        <v>16</v>
      </c>
      <c r="B431">
        <v>232.7</v>
      </c>
    </row>
    <row r="432" spans="1:2" x14ac:dyDescent="0.2">
      <c r="A432">
        <v>17</v>
      </c>
      <c r="B432">
        <v>222.4</v>
      </c>
    </row>
    <row r="433" spans="1:3" x14ac:dyDescent="0.2">
      <c r="A433">
        <v>18</v>
      </c>
      <c r="B433">
        <v>211.3</v>
      </c>
    </row>
    <row r="434" spans="1:3" x14ac:dyDescent="0.2">
      <c r="A434">
        <v>19</v>
      </c>
      <c r="B434">
        <v>201.9</v>
      </c>
    </row>
    <row r="435" spans="1:3" x14ac:dyDescent="0.2">
      <c r="A435" t="s">
        <v>139</v>
      </c>
      <c r="C435">
        <v>9816.5</v>
      </c>
    </row>
    <row r="437" spans="1:3" x14ac:dyDescent="0.2">
      <c r="A437" t="s">
        <v>218</v>
      </c>
    </row>
    <row r="438" spans="1:3" x14ac:dyDescent="0.2">
      <c r="A438">
        <v>21</v>
      </c>
      <c r="B438">
        <v>177</v>
      </c>
    </row>
    <row r="439" spans="1:3" x14ac:dyDescent="0.2">
      <c r="A439">
        <v>20</v>
      </c>
      <c r="B439">
        <v>187.9</v>
      </c>
    </row>
    <row r="440" spans="1:3" x14ac:dyDescent="0.2">
      <c r="A440">
        <v>19</v>
      </c>
      <c r="B440">
        <v>198</v>
      </c>
    </row>
    <row r="441" spans="1:3" x14ac:dyDescent="0.2">
      <c r="A441">
        <v>18</v>
      </c>
      <c r="B441">
        <v>208</v>
      </c>
    </row>
    <row r="442" spans="1:3" x14ac:dyDescent="0.2">
      <c r="A442">
        <v>17</v>
      </c>
      <c r="B442">
        <v>219.9</v>
      </c>
    </row>
    <row r="443" spans="1:3" x14ac:dyDescent="0.2">
      <c r="A443">
        <v>16</v>
      </c>
      <c r="B443">
        <v>231.1</v>
      </c>
    </row>
    <row r="444" spans="1:3" x14ac:dyDescent="0.2">
      <c r="A444">
        <v>15</v>
      </c>
      <c r="B444">
        <v>239.8</v>
      </c>
    </row>
    <row r="445" spans="1:3" x14ac:dyDescent="0.2">
      <c r="A445">
        <v>14</v>
      </c>
      <c r="B445">
        <v>246</v>
      </c>
    </row>
    <row r="446" spans="1:3" x14ac:dyDescent="0.2">
      <c r="A446">
        <v>13</v>
      </c>
      <c r="B446">
        <v>252.4</v>
      </c>
    </row>
    <row r="447" spans="1:3" x14ac:dyDescent="0.2">
      <c r="A447">
        <v>12</v>
      </c>
      <c r="B447">
        <v>259.7</v>
      </c>
    </row>
    <row r="448" spans="1:3" x14ac:dyDescent="0.2">
      <c r="A448">
        <v>11</v>
      </c>
      <c r="B448">
        <v>265.2</v>
      </c>
    </row>
    <row r="449" spans="1:2" x14ac:dyDescent="0.2">
      <c r="A449">
        <v>10</v>
      </c>
      <c r="B449">
        <v>269.3</v>
      </c>
    </row>
    <row r="450" spans="1:2" x14ac:dyDescent="0.2">
      <c r="A450">
        <v>9</v>
      </c>
      <c r="B450">
        <v>271.39999999999998</v>
      </c>
    </row>
    <row r="451" spans="1:2" x14ac:dyDescent="0.2">
      <c r="A451">
        <v>8</v>
      </c>
      <c r="B451">
        <v>274.89999999999998</v>
      </c>
    </row>
    <row r="452" spans="1:2" x14ac:dyDescent="0.2">
      <c r="A452">
        <v>7</v>
      </c>
      <c r="B452">
        <v>277.10000000000002</v>
      </c>
    </row>
    <row r="453" spans="1:2" x14ac:dyDescent="0.2">
      <c r="A453">
        <v>6</v>
      </c>
      <c r="B453">
        <v>278.5</v>
      </c>
    </row>
    <row r="454" spans="1:2" x14ac:dyDescent="0.2">
      <c r="A454">
        <v>5</v>
      </c>
      <c r="B454">
        <v>276.5</v>
      </c>
    </row>
    <row r="455" spans="1:2" x14ac:dyDescent="0.2">
      <c r="A455">
        <v>4</v>
      </c>
      <c r="B455">
        <v>276.3</v>
      </c>
    </row>
    <row r="456" spans="1:2" x14ac:dyDescent="0.2">
      <c r="A456">
        <v>3</v>
      </c>
      <c r="B456">
        <v>279.7</v>
      </c>
    </row>
    <row r="457" spans="1:2" x14ac:dyDescent="0.2">
      <c r="A457">
        <v>2</v>
      </c>
      <c r="B457">
        <v>280.10000000000002</v>
      </c>
    </row>
    <row r="458" spans="1:2" x14ac:dyDescent="0.2">
      <c r="A458">
        <v>1</v>
      </c>
      <c r="B458">
        <v>277.2</v>
      </c>
    </row>
    <row r="459" spans="1:2" x14ac:dyDescent="0.2">
      <c r="A459">
        <v>1</v>
      </c>
      <c r="B459">
        <v>277.2</v>
      </c>
    </row>
    <row r="460" spans="1:2" x14ac:dyDescent="0.2">
      <c r="A460">
        <v>2</v>
      </c>
      <c r="B460">
        <v>280.10000000000002</v>
      </c>
    </row>
    <row r="461" spans="1:2" x14ac:dyDescent="0.2">
      <c r="A461">
        <v>3</v>
      </c>
      <c r="B461">
        <v>279.7</v>
      </c>
    </row>
    <row r="462" spans="1:2" x14ac:dyDescent="0.2">
      <c r="A462">
        <v>4</v>
      </c>
      <c r="B462">
        <v>276.3</v>
      </c>
    </row>
    <row r="463" spans="1:2" x14ac:dyDescent="0.2">
      <c r="A463">
        <v>5</v>
      </c>
      <c r="B463">
        <v>276.5</v>
      </c>
    </row>
    <row r="464" spans="1:2" x14ac:dyDescent="0.2">
      <c r="A464">
        <v>6</v>
      </c>
      <c r="B464">
        <v>278.5</v>
      </c>
    </row>
    <row r="465" spans="1:3" x14ac:dyDescent="0.2">
      <c r="A465">
        <v>7</v>
      </c>
      <c r="B465">
        <v>277.10000000000002</v>
      </c>
    </row>
    <row r="466" spans="1:3" x14ac:dyDescent="0.2">
      <c r="A466">
        <v>8</v>
      </c>
      <c r="B466">
        <v>274.89999999999998</v>
      </c>
    </row>
    <row r="467" spans="1:3" x14ac:dyDescent="0.2">
      <c r="A467">
        <v>9</v>
      </c>
      <c r="B467">
        <v>271.39999999999998</v>
      </c>
    </row>
    <row r="468" spans="1:3" x14ac:dyDescent="0.2">
      <c r="A468">
        <v>10</v>
      </c>
      <c r="B468">
        <v>269.3</v>
      </c>
    </row>
    <row r="469" spans="1:3" x14ac:dyDescent="0.2">
      <c r="A469">
        <v>11</v>
      </c>
      <c r="B469">
        <v>265.2</v>
      </c>
    </row>
    <row r="470" spans="1:3" x14ac:dyDescent="0.2">
      <c r="A470">
        <v>12</v>
      </c>
      <c r="B470">
        <v>259.7</v>
      </c>
    </row>
    <row r="471" spans="1:3" x14ac:dyDescent="0.2">
      <c r="A471">
        <v>13</v>
      </c>
      <c r="B471">
        <v>252.4</v>
      </c>
    </row>
    <row r="472" spans="1:3" x14ac:dyDescent="0.2">
      <c r="A472">
        <v>14</v>
      </c>
      <c r="B472">
        <v>246</v>
      </c>
    </row>
    <row r="473" spans="1:3" x14ac:dyDescent="0.2">
      <c r="A473">
        <v>15</v>
      </c>
      <c r="B473">
        <v>239.8</v>
      </c>
    </row>
    <row r="474" spans="1:3" x14ac:dyDescent="0.2">
      <c r="A474">
        <v>16</v>
      </c>
      <c r="B474">
        <v>231.1</v>
      </c>
    </row>
    <row r="475" spans="1:3" x14ac:dyDescent="0.2">
      <c r="A475">
        <v>17</v>
      </c>
      <c r="B475">
        <v>219.9</v>
      </c>
    </row>
    <row r="476" spans="1:3" x14ac:dyDescent="0.2">
      <c r="A476">
        <v>18</v>
      </c>
      <c r="B476">
        <v>208</v>
      </c>
    </row>
    <row r="477" spans="1:3" x14ac:dyDescent="0.2">
      <c r="A477">
        <v>19</v>
      </c>
      <c r="B477">
        <v>198</v>
      </c>
    </row>
    <row r="478" spans="1:3" x14ac:dyDescent="0.2">
      <c r="A478">
        <v>20</v>
      </c>
      <c r="B478">
        <v>187.9</v>
      </c>
    </row>
    <row r="479" spans="1:3" x14ac:dyDescent="0.2">
      <c r="A479">
        <v>21</v>
      </c>
      <c r="B479">
        <v>177</v>
      </c>
    </row>
    <row r="480" spans="1:3" x14ac:dyDescent="0.2">
      <c r="A480" t="s">
        <v>139</v>
      </c>
      <c r="C480">
        <v>10491.8</v>
      </c>
    </row>
    <row r="482" spans="1:3" x14ac:dyDescent="0.2">
      <c r="A482" t="s">
        <v>218</v>
      </c>
    </row>
    <row r="483" spans="1:3" x14ac:dyDescent="0.2">
      <c r="A483">
        <v>2</v>
      </c>
      <c r="B483">
        <v>279.8</v>
      </c>
    </row>
    <row r="484" spans="1:3" x14ac:dyDescent="0.2">
      <c r="A484">
        <v>1</v>
      </c>
      <c r="B484">
        <v>276.8</v>
      </c>
    </row>
    <row r="485" spans="1:3" x14ac:dyDescent="0.2">
      <c r="A485">
        <v>1</v>
      </c>
      <c r="B485">
        <v>276.8</v>
      </c>
    </row>
    <row r="486" spans="1:3" x14ac:dyDescent="0.2">
      <c r="A486">
        <v>2</v>
      </c>
      <c r="B486">
        <v>279.8</v>
      </c>
    </row>
    <row r="487" spans="1:3" x14ac:dyDescent="0.2">
      <c r="A487" t="s">
        <v>139</v>
      </c>
      <c r="C487">
        <v>1113.3</v>
      </c>
    </row>
    <row r="489" spans="1:3" x14ac:dyDescent="0.2">
      <c r="A489" t="s">
        <v>219</v>
      </c>
    </row>
    <row r="490" spans="1:3" x14ac:dyDescent="0.2">
      <c r="A490">
        <v>8</v>
      </c>
      <c r="B490">
        <v>277</v>
      </c>
    </row>
    <row r="491" spans="1:3" x14ac:dyDescent="0.2">
      <c r="A491">
        <v>7</v>
      </c>
      <c r="B491">
        <v>279.2</v>
      </c>
    </row>
    <row r="492" spans="1:3" x14ac:dyDescent="0.2">
      <c r="A492">
        <v>6</v>
      </c>
      <c r="B492">
        <v>280.8</v>
      </c>
    </row>
    <row r="493" spans="1:3" x14ac:dyDescent="0.2">
      <c r="A493" t="s">
        <v>139</v>
      </c>
      <c r="C493">
        <v>837</v>
      </c>
    </row>
    <row r="495" spans="1:3" x14ac:dyDescent="0.2">
      <c r="A495" t="s">
        <v>218</v>
      </c>
    </row>
    <row r="496" spans="1:3" x14ac:dyDescent="0.2">
      <c r="A496">
        <v>8</v>
      </c>
      <c r="B496">
        <v>274.5</v>
      </c>
    </row>
    <row r="497" spans="1:3" x14ac:dyDescent="0.2">
      <c r="A497">
        <v>7</v>
      </c>
      <c r="B497">
        <v>276.8</v>
      </c>
    </row>
    <row r="498" spans="1:3" x14ac:dyDescent="0.2">
      <c r="A498">
        <v>6</v>
      </c>
      <c r="B498">
        <v>278.2</v>
      </c>
    </row>
    <row r="499" spans="1:3" x14ac:dyDescent="0.2">
      <c r="A499">
        <v>5</v>
      </c>
      <c r="B499">
        <v>276.2</v>
      </c>
    </row>
    <row r="500" spans="1:3" x14ac:dyDescent="0.2">
      <c r="A500" t="s">
        <v>139</v>
      </c>
      <c r="C500">
        <v>1105.8</v>
      </c>
    </row>
    <row r="502" spans="1:3" x14ac:dyDescent="0.2">
      <c r="A502" t="s">
        <v>219</v>
      </c>
    </row>
    <row r="503" spans="1:3" x14ac:dyDescent="0.2">
      <c r="A503">
        <v>15</v>
      </c>
      <c r="B503">
        <v>245.1</v>
      </c>
    </row>
    <row r="504" spans="1:3" x14ac:dyDescent="0.2">
      <c r="A504">
        <v>14</v>
      </c>
      <c r="B504">
        <v>252.1</v>
      </c>
    </row>
    <row r="505" spans="1:3" x14ac:dyDescent="0.2">
      <c r="A505">
        <v>13</v>
      </c>
      <c r="B505">
        <v>259.10000000000002</v>
      </c>
    </row>
    <row r="506" spans="1:3" x14ac:dyDescent="0.2">
      <c r="A506" t="s">
        <v>139</v>
      </c>
      <c r="C506">
        <v>756.3</v>
      </c>
    </row>
    <row r="508" spans="1:3" x14ac:dyDescent="0.2">
      <c r="A508" t="s">
        <v>218</v>
      </c>
    </row>
    <row r="509" spans="1:3" x14ac:dyDescent="0.2">
      <c r="A509">
        <v>15</v>
      </c>
      <c r="B509">
        <v>240.5</v>
      </c>
    </row>
    <row r="510" spans="1:3" x14ac:dyDescent="0.2">
      <c r="A510">
        <v>14</v>
      </c>
      <c r="B510">
        <v>246.8</v>
      </c>
    </row>
    <row r="511" spans="1:3" x14ac:dyDescent="0.2">
      <c r="A511">
        <v>13</v>
      </c>
      <c r="B511">
        <v>253.4</v>
      </c>
    </row>
    <row r="512" spans="1:3" x14ac:dyDescent="0.2">
      <c r="A512" t="s">
        <v>139</v>
      </c>
      <c r="C512">
        <v>740.8</v>
      </c>
    </row>
    <row r="514" spans="1:3" x14ac:dyDescent="0.2">
      <c r="A514" t="s">
        <v>220</v>
      </c>
    </row>
    <row r="515" spans="1:3" x14ac:dyDescent="0.2">
      <c r="A515">
        <v>15</v>
      </c>
      <c r="B515">
        <v>240</v>
      </c>
    </row>
    <row r="516" spans="1:3" x14ac:dyDescent="0.2">
      <c r="A516">
        <v>14</v>
      </c>
      <c r="B516">
        <v>246.3</v>
      </c>
    </row>
    <row r="517" spans="1:3" x14ac:dyDescent="0.2">
      <c r="A517" t="s">
        <v>139</v>
      </c>
      <c r="C517">
        <v>486.4</v>
      </c>
    </row>
    <row r="519" spans="1:3" x14ac:dyDescent="0.2">
      <c r="A519" t="s">
        <v>219</v>
      </c>
    </row>
    <row r="520" spans="1:3" x14ac:dyDescent="0.2">
      <c r="A520">
        <v>21</v>
      </c>
      <c r="B520">
        <v>202</v>
      </c>
    </row>
    <row r="521" spans="1:3" x14ac:dyDescent="0.2">
      <c r="A521">
        <v>20</v>
      </c>
      <c r="B521">
        <v>214.7</v>
      </c>
    </row>
    <row r="522" spans="1:3" x14ac:dyDescent="0.2">
      <c r="A522" t="s">
        <v>139</v>
      </c>
      <c r="C522">
        <v>416.7</v>
      </c>
    </row>
    <row r="524" spans="1:3" x14ac:dyDescent="0.2">
      <c r="A524" t="s">
        <v>218</v>
      </c>
    </row>
    <row r="525" spans="1:3" x14ac:dyDescent="0.2">
      <c r="A525">
        <v>21</v>
      </c>
      <c r="B525">
        <v>186.2</v>
      </c>
    </row>
    <row r="526" spans="1:3" x14ac:dyDescent="0.2">
      <c r="A526">
        <v>20</v>
      </c>
      <c r="B526">
        <v>197.6</v>
      </c>
    </row>
    <row r="527" spans="1:3" x14ac:dyDescent="0.2">
      <c r="A527" t="s">
        <v>139</v>
      </c>
      <c r="C527">
        <v>383.8</v>
      </c>
    </row>
    <row r="529" spans="1:3" x14ac:dyDescent="0.2">
      <c r="A529" t="s">
        <v>220</v>
      </c>
    </row>
    <row r="530" spans="1:3" x14ac:dyDescent="0.2">
      <c r="A530">
        <v>21</v>
      </c>
      <c r="B530">
        <v>180.7</v>
      </c>
    </row>
    <row r="531" spans="1:3" x14ac:dyDescent="0.2">
      <c r="A531">
        <v>20</v>
      </c>
      <c r="B531">
        <v>191.5</v>
      </c>
    </row>
    <row r="532" spans="1:3" x14ac:dyDescent="0.2">
      <c r="A532" t="s">
        <v>139</v>
      </c>
      <c r="C532">
        <v>372.2</v>
      </c>
    </row>
    <row r="534" spans="1:3" x14ac:dyDescent="0.2">
      <c r="A534" t="s">
        <v>220</v>
      </c>
    </row>
    <row r="535" spans="1:3" x14ac:dyDescent="0.2">
      <c r="A535">
        <v>7</v>
      </c>
      <c r="B535">
        <v>277.60000000000002</v>
      </c>
    </row>
    <row r="536" spans="1:3" x14ac:dyDescent="0.2">
      <c r="A536">
        <v>6</v>
      </c>
      <c r="B536">
        <v>279</v>
      </c>
    </row>
    <row r="537" spans="1:3" x14ac:dyDescent="0.2">
      <c r="A537" t="s">
        <v>139</v>
      </c>
      <c r="C537">
        <v>556.6</v>
      </c>
    </row>
    <row r="539" spans="1:3" x14ac:dyDescent="0.2">
      <c r="A539" t="s">
        <v>219</v>
      </c>
    </row>
    <row r="540" spans="1:3" x14ac:dyDescent="0.2">
      <c r="A540">
        <v>1</v>
      </c>
      <c r="B540">
        <v>279.2</v>
      </c>
    </row>
    <row r="541" spans="1:3" x14ac:dyDescent="0.2">
      <c r="A541">
        <v>1</v>
      </c>
      <c r="B541">
        <v>279.2</v>
      </c>
    </row>
    <row r="542" spans="1:3" x14ac:dyDescent="0.2">
      <c r="A542" t="s">
        <v>139</v>
      </c>
      <c r="C542">
        <v>558.4</v>
      </c>
    </row>
    <row r="544" spans="1:3" x14ac:dyDescent="0.2">
      <c r="A544" t="s">
        <v>221</v>
      </c>
    </row>
    <row r="545" spans="1:2" x14ac:dyDescent="0.2">
      <c r="A545">
        <v>17</v>
      </c>
      <c r="B545">
        <v>228.9</v>
      </c>
    </row>
    <row r="546" spans="1:2" x14ac:dyDescent="0.2">
      <c r="A546">
        <v>16</v>
      </c>
      <c r="B546">
        <v>241.8</v>
      </c>
    </row>
    <row r="547" spans="1:2" x14ac:dyDescent="0.2">
      <c r="A547">
        <v>15</v>
      </c>
      <c r="B547">
        <v>249.1</v>
      </c>
    </row>
    <row r="548" spans="1:2" x14ac:dyDescent="0.2">
      <c r="A548">
        <v>14</v>
      </c>
      <c r="B548">
        <v>255.1</v>
      </c>
    </row>
    <row r="549" spans="1:2" x14ac:dyDescent="0.2">
      <c r="A549">
        <v>13</v>
      </c>
      <c r="B549">
        <v>260.60000000000002</v>
      </c>
    </row>
    <row r="550" spans="1:2" x14ac:dyDescent="0.2">
      <c r="A550">
        <v>12</v>
      </c>
      <c r="B550">
        <v>266.8</v>
      </c>
    </row>
    <row r="551" spans="1:2" x14ac:dyDescent="0.2">
      <c r="A551">
        <v>11</v>
      </c>
      <c r="B551">
        <v>271.7</v>
      </c>
    </row>
    <row r="552" spans="1:2" x14ac:dyDescent="0.2">
      <c r="A552">
        <v>10</v>
      </c>
      <c r="B552">
        <v>275.2</v>
      </c>
    </row>
    <row r="553" spans="1:2" x14ac:dyDescent="0.2">
      <c r="A553">
        <v>9</v>
      </c>
      <c r="B553">
        <v>276.5</v>
      </c>
    </row>
    <row r="554" spans="1:2" x14ac:dyDescent="0.2">
      <c r="A554">
        <v>8</v>
      </c>
      <c r="B554">
        <v>279.3</v>
      </c>
    </row>
    <row r="555" spans="1:2" x14ac:dyDescent="0.2">
      <c r="A555">
        <v>7</v>
      </c>
      <c r="B555">
        <v>281.3</v>
      </c>
    </row>
    <row r="556" spans="1:2" x14ac:dyDescent="0.2">
      <c r="A556">
        <v>6</v>
      </c>
      <c r="B556">
        <v>282.8</v>
      </c>
    </row>
    <row r="557" spans="1:2" x14ac:dyDescent="0.2">
      <c r="A557">
        <v>5</v>
      </c>
      <c r="B557">
        <v>281.8</v>
      </c>
    </row>
    <row r="558" spans="1:2" x14ac:dyDescent="0.2">
      <c r="A558">
        <v>4</v>
      </c>
      <c r="B558">
        <v>281.5</v>
      </c>
    </row>
    <row r="559" spans="1:2" x14ac:dyDescent="0.2">
      <c r="A559">
        <v>3</v>
      </c>
      <c r="B559">
        <v>283</v>
      </c>
    </row>
    <row r="560" spans="1:2" x14ac:dyDescent="0.2">
      <c r="A560">
        <v>2</v>
      </c>
      <c r="B560">
        <v>283.10000000000002</v>
      </c>
    </row>
    <row r="561" spans="1:2" x14ac:dyDescent="0.2">
      <c r="A561">
        <v>1</v>
      </c>
      <c r="B561">
        <v>281.8</v>
      </c>
    </row>
    <row r="562" spans="1:2" x14ac:dyDescent="0.2">
      <c r="A562">
        <v>1</v>
      </c>
      <c r="B562">
        <v>281.8</v>
      </c>
    </row>
    <row r="563" spans="1:2" x14ac:dyDescent="0.2">
      <c r="A563">
        <v>2</v>
      </c>
      <c r="B563">
        <v>283.10000000000002</v>
      </c>
    </row>
    <row r="564" spans="1:2" x14ac:dyDescent="0.2">
      <c r="A564">
        <v>3</v>
      </c>
      <c r="B564">
        <v>283</v>
      </c>
    </row>
    <row r="565" spans="1:2" x14ac:dyDescent="0.2">
      <c r="A565">
        <v>4</v>
      </c>
      <c r="B565">
        <v>281.5</v>
      </c>
    </row>
    <row r="566" spans="1:2" x14ac:dyDescent="0.2">
      <c r="A566">
        <v>5</v>
      </c>
      <c r="B566">
        <v>281.8</v>
      </c>
    </row>
    <row r="567" spans="1:2" x14ac:dyDescent="0.2">
      <c r="A567">
        <v>6</v>
      </c>
      <c r="B567">
        <v>282.8</v>
      </c>
    </row>
    <row r="568" spans="1:2" x14ac:dyDescent="0.2">
      <c r="A568">
        <v>7</v>
      </c>
      <c r="B568">
        <v>281.3</v>
      </c>
    </row>
    <row r="569" spans="1:2" x14ac:dyDescent="0.2">
      <c r="A569">
        <v>8</v>
      </c>
      <c r="B569">
        <v>279.3</v>
      </c>
    </row>
    <row r="570" spans="1:2" x14ac:dyDescent="0.2">
      <c r="A570">
        <v>9</v>
      </c>
      <c r="B570">
        <v>276.5</v>
      </c>
    </row>
    <row r="571" spans="1:2" x14ac:dyDescent="0.2">
      <c r="A571">
        <v>10</v>
      </c>
      <c r="B571">
        <v>275.2</v>
      </c>
    </row>
    <row r="572" spans="1:2" x14ac:dyDescent="0.2">
      <c r="A572">
        <v>11</v>
      </c>
      <c r="B572">
        <v>271.7</v>
      </c>
    </row>
    <row r="573" spans="1:2" x14ac:dyDescent="0.2">
      <c r="A573">
        <v>12</v>
      </c>
      <c r="B573">
        <v>266.8</v>
      </c>
    </row>
    <row r="574" spans="1:2" x14ac:dyDescent="0.2">
      <c r="A574">
        <v>13</v>
      </c>
      <c r="B574">
        <v>260.60000000000002</v>
      </c>
    </row>
    <row r="575" spans="1:2" x14ac:dyDescent="0.2">
      <c r="A575">
        <v>14</v>
      </c>
      <c r="B575">
        <v>255.1</v>
      </c>
    </row>
    <row r="576" spans="1:2" x14ac:dyDescent="0.2">
      <c r="A576">
        <v>15</v>
      </c>
      <c r="B576">
        <v>249.1</v>
      </c>
    </row>
    <row r="577" spans="1:3" x14ac:dyDescent="0.2">
      <c r="A577">
        <v>16</v>
      </c>
      <c r="B577">
        <v>241.8</v>
      </c>
    </row>
    <row r="578" spans="1:3" x14ac:dyDescent="0.2">
      <c r="A578">
        <v>17</v>
      </c>
      <c r="B578">
        <v>228.9</v>
      </c>
    </row>
    <row r="579" spans="1:3" x14ac:dyDescent="0.2">
      <c r="A579" t="s">
        <v>139</v>
      </c>
      <c r="C579">
        <v>9160.7999999999993</v>
      </c>
    </row>
  </sheetData>
  <pageMargins left="0.75" right="0.75" top="1" bottom="1" header="0.5" footer="0.5"/>
  <pageSetup paperSize="9" orientation="portrait" horizontalDpi="4294967292" vertic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Revisions</vt:lpstr>
      <vt:lpstr>Bridle 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</cp:lastModifiedBy>
  <dcterms:created xsi:type="dcterms:W3CDTF">2014-12-02T06:43:00Z</dcterms:created>
  <dcterms:modified xsi:type="dcterms:W3CDTF">2020-02-12T12:39:00Z</dcterms:modified>
</cp:coreProperties>
</file>