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/>
  <mc:AlternateContent xmlns:mc="http://schemas.openxmlformats.org/markup-compatibility/2006">
    <mc:Choice Requires="x15">
      <x15ac:absPath xmlns:x15ac="http://schemas.microsoft.com/office/spreadsheetml/2010/11/ac" url="/Users/brucegoldsmith/Library/CloudStorage/GoogleDrive-bruce@bruce-goldsmith.com/Shared drives/BGD_Gliders/Cure3/V6 - production/L/"/>
    </mc:Choice>
  </mc:AlternateContent>
  <xr:revisionPtr revIDLastSave="0" documentId="8_{917B1FAA-F61E-5F4E-BEA6-ABD79CCBA136}" xr6:coauthVersionLast="47" xr6:coauthVersionMax="47" xr10:uidLastSave="{00000000-0000-0000-0000-000000000000}"/>
  <bookViews>
    <workbookView xWindow="0" yWindow="500" windowWidth="26140" windowHeight="17340" tabRatio="500" xr2:uid="{00000000-000D-0000-FFFF-FFFF00000000}"/>
  </bookViews>
  <sheets>
    <sheet name="Cure3V6L_rev3_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T21" i="1" l="1"/>
  <c r="T20" i="1"/>
  <c r="T19" i="1"/>
  <c r="T18" i="1"/>
  <c r="F111" i="1"/>
  <c r="T13" i="1"/>
  <c r="T12" i="1"/>
  <c r="T11" i="1"/>
  <c r="T10" i="1"/>
  <c r="F109" i="1"/>
  <c r="T17" i="1"/>
  <c r="T16" i="1"/>
  <c r="T15" i="1"/>
  <c r="T14" i="1"/>
  <c r="F112" i="1"/>
  <c r="Q17" i="1"/>
  <c r="Q16" i="1"/>
  <c r="Q15" i="1"/>
  <c r="Q14" i="1"/>
  <c r="P17" i="1"/>
  <c r="P16" i="1"/>
  <c r="P15" i="1"/>
  <c r="P14" i="1"/>
  <c r="F45" i="1"/>
  <c r="P13" i="1"/>
  <c r="P12" i="1"/>
  <c r="P11" i="1"/>
  <c r="P10" i="1"/>
  <c r="F44" i="1"/>
  <c r="R23" i="1"/>
  <c r="R22" i="1"/>
  <c r="R21" i="1"/>
  <c r="R20" i="1"/>
  <c r="R19" i="1"/>
  <c r="R18" i="1"/>
  <c r="F82" i="1"/>
  <c r="S17" i="1"/>
  <c r="S16" i="1"/>
  <c r="S15" i="1"/>
  <c r="S14" i="1"/>
  <c r="S13" i="1"/>
  <c r="S12" i="1"/>
  <c r="S11" i="1"/>
  <c r="S10" i="1"/>
  <c r="F90" i="1"/>
  <c r="F89" i="1"/>
  <c r="F88" i="1"/>
  <c r="F87" i="1"/>
  <c r="F86" i="1"/>
  <c r="F85" i="1"/>
  <c r="F84" i="1"/>
  <c r="F83" i="1"/>
  <c r="F81" i="1" l="1"/>
  <c r="F80" i="1"/>
  <c r="R25" i="1"/>
  <c r="R24" i="1"/>
  <c r="R17" i="1"/>
  <c r="R16" i="1"/>
  <c r="R15" i="1"/>
  <c r="R14" i="1"/>
  <c r="R13" i="1"/>
  <c r="Q13" i="1"/>
  <c r="R12" i="1"/>
  <c r="Q12" i="1"/>
  <c r="R11" i="1"/>
  <c r="Q11" i="1"/>
  <c r="R10" i="1"/>
  <c r="Q10" i="1"/>
</calcChain>
</file>

<file path=xl/sharedStrings.xml><?xml version="1.0" encoding="utf-8"?>
<sst xmlns="http://schemas.openxmlformats.org/spreadsheetml/2006/main" count="604" uniqueCount="165">
  <si>
    <t>BGD</t>
  </si>
  <si>
    <t>Line Tables</t>
  </si>
  <si>
    <t xml:space="preserve">Loops on CR1 CR2 CR3 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</si>
  <si>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</si>
  <si>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</si>
  <si>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</si>
  <si>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</si>
  <si>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</si>
  <si>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</si>
  <si>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</si>
  <si>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</si>
  <si>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loops and inserts is already accounted for.</t>
  </si>
  <si>
    <t>check Table</t>
  </si>
  <si>
    <t>Cure3V6L_rev2</t>
  </si>
  <si>
    <t>PRODUCTION</t>
  </si>
  <si>
    <t>Top</t>
  </si>
  <si>
    <t>Middle</t>
  </si>
  <si>
    <t>Riser</t>
  </si>
  <si>
    <t xml:space="preserve"> Notes : </t>
  </si>
  <si>
    <t>For production (factory) lengths before the glider has been flown</t>
  </si>
  <si>
    <t>a1</t>
  </si>
  <si>
    <t>8001U-090</t>
  </si>
  <si>
    <t>Red</t>
  </si>
  <si>
    <t>AMU1</t>
  </si>
  <si>
    <t>AM1</t>
  </si>
  <si>
    <t>AR1</t>
  </si>
  <si>
    <t>A</t>
  </si>
  <si>
    <t>B</t>
  </si>
  <si>
    <t>C</t>
  </si>
  <si>
    <t>D</t>
  </si>
  <si>
    <t>K</t>
  </si>
  <si>
    <t>a2</t>
  </si>
  <si>
    <t>AMU2</t>
  </si>
  <si>
    <t>a3</t>
  </si>
  <si>
    <t>8001U-070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</si>
  <si>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</si>
  <si>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</si>
  <si>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</si>
  <si>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</si>
  <si>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</si>
  <si>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</si>
  <si>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</si>
  <si>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</si>
  <si>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</si>
  <si>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</si>
  <si>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</si>
  <si>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</si>
  <si>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</si>
  <si>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</si>
  <si>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</si>
  <si>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</si>
  <si>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</si>
  <si>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</si>
  <si>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</si>
  <si>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</si>
  <si>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</si>
  <si>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</si>
  <si>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</si>
  <si>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</si>
  <si>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</si>
  <si>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</si>
  <si>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</si>
  <si>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</si>
  <si>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</si>
  <si>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</si>
  <si>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</si>
  <si>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AM7</t>
  </si>
  <si>
    <t>a16</t>
  </si>
  <si>
    <t>AMU11</t>
  </si>
  <si>
    <t>8001U-130</t>
  </si>
  <si>
    <t>MANUAL</t>
  </si>
  <si>
    <t>Notes :</t>
  </si>
  <si>
    <t>For service centers, pilots, when the glider has been flown</t>
  </si>
  <si>
    <t>8001U-190</t>
  </si>
  <si>
    <t>8001U-470</t>
  </si>
  <si>
    <t>8001U-340</t>
  </si>
  <si>
    <t>8001U-230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</si>
  <si>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</si>
  <si>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</si>
  <si>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</si>
  <si>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</si>
  <si>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</si>
  <si>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</si>
  <si>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</si>
  <si>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</si>
  <si>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</si>
  <si>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</si>
  <si>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</si>
  <si>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</si>
  <si>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</si>
  <si>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</si>
  <si>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</si>
  <si>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</si>
  <si>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</si>
  <si>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</si>
  <si>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</si>
  <si>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</si>
  <si>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</si>
  <si>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</si>
  <si>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</si>
  <si>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</si>
  <si>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</si>
  <si>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</si>
  <si>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</si>
  <si>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c11</t>
  </si>
  <si>
    <t>CMU2</t>
  </si>
  <si>
    <t>c12</t>
  </si>
  <si>
    <t>c13</t>
  </si>
  <si>
    <t>CMU3</t>
  </si>
  <si>
    <t>CM6</t>
  </si>
  <si>
    <t>c14</t>
  </si>
  <si>
    <t>c15</t>
  </si>
  <si>
    <t>c16</t>
  </si>
  <si>
    <t>Blue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</si>
  <si>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</si>
  <si>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</si>
  <si>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</si>
  <si>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</si>
  <si>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</si>
  <si>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</si>
  <si>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</si>
  <si>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</si>
  <si>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</si>
  <si>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</si>
  <si>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</si>
  <si>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</si>
  <si>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</si>
  <si>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</si>
  <si>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</si>
  <si>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</si>
  <si>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</si>
  <si>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</si>
  <si>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</si>
  <si>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</si>
  <si>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</si>
  <si>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</si>
  <si>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</si>
  <si>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</si>
  <si>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</si>
  <si>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</si>
  <si>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</si>
  <si>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</si>
  <si>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</si>
  <si>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</si>
  <si>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</si>
  <si>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</si>
  <si>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</si>
  <si>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Rev 2</t>
  </si>
  <si>
    <t>Hand mod</t>
  </si>
  <si>
    <t>VG</t>
  </si>
  <si>
    <t>AR1 -8</t>
  </si>
  <si>
    <t>Loop</t>
  </si>
  <si>
    <t>CR3 -4</t>
  </si>
  <si>
    <t>Loop instead of HH</t>
  </si>
  <si>
    <t>CR1 +8</t>
  </si>
  <si>
    <t>Release Loop</t>
  </si>
  <si>
    <t>CR2 +8</t>
  </si>
  <si>
    <t>KL1 +40</t>
  </si>
  <si>
    <t>Rev3</t>
  </si>
  <si>
    <t>d 1-8 +25</t>
  </si>
  <si>
    <t>CR3=-15</t>
  </si>
  <si>
    <t>KR1=+80</t>
  </si>
  <si>
    <t>KL1=+160</t>
  </si>
  <si>
    <t>AR1=-4</t>
  </si>
  <si>
    <t>AR2=-8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</si>
</sst>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7" x14ac:knownFonts="1">
    <font>
      <sz val="10"/>
      <name val="Arial"/>
      <family val="2"/>
      <charset val="1"/>
    </font>
    <font>
      <b/>
      <sz val="10"/>
      <color rgb="FFC9211E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C9211E"/>
      <name val="Arial"/>
      <family val="2"/>
      <charset val="1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" fontId="2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3" fillId="0" borderId="0" xfId="0" applyNumberFormat="1" applyFont="1"/>
    <xf numFmtId="1" fontId="0" fillId="0" borderId="5" xfId="0" applyNumberFormat="1" applyBorder="1"/>
    <xf numFmtId="0" fontId="0" fillId="0" borderId="6" xfId="0" applyBorder="1"/>
    <xf numFmtId="1" fontId="0" fillId="0" borderId="7" xfId="0" applyNumberFormat="1" applyBorder="1"/>
    <xf numFmtId="1" fontId="3" fillId="0" borderId="7" xfId="0" applyNumberFormat="1" applyFont="1" applyBorder="1"/>
    <xf numFmtId="1" fontId="0" fillId="0" borderId="8" xfId="0" applyNumberFormat="1" applyBorder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164" fontId="0" fillId="0" borderId="0" xfId="0" applyNumberFormat="1"/>
    <xf numFmtId="0" fontId="5" fillId="0" borderId="9" xfId="0" applyFont="1" applyBorder="1"/>
    <xf numFmtId="1" fontId="5" fillId="0" borderId="10" xfId="0" applyNumberFormat="1" applyFont="1" applyBorder="1"/>
    <xf numFmtId="1" fontId="5" fillId="0" borderId="11" xfId="0" applyNumberFormat="1" applyFont="1" applyBorder="1"/>
    <xf numFmtId="0" fontId="5" fillId="0" borderId="12" xfId="0" applyFont="1" applyBorder="1"/>
    <xf numFmtId="1" fontId="5" fillId="0" borderId="0" xfId="0" applyNumberFormat="1" applyFont="1"/>
    <xf numFmtId="0" fontId="5" fillId="0" borderId="16" xfId="0" applyFont="1" applyBorder="1"/>
    <xf numFmtId="0" fontId="6" fillId="0" borderId="0" xfId="0" applyFont="1"/>
    <xf numFmtId="1" fontId="3" fillId="0" borderId="13" xfId="0" applyNumberFormat="1" applyFont="1" applyBorder="1"/>
    <xf numFmtId="1" fontId="3" fillId="0" borderId="14" xfId="0" applyNumberFormat="1" applyFont="1" applyBorder="1"/>
    <xf numFmtId="1" fontId="3" fillId="0" borderId="15" xfId="0" applyNumberFormat="1" applyFont="1" applyBorder="1"/>
    <xf numFmtId="0" fontId="3" fillId="0" borderId="0" xfId="0" applyFont="1"/>
    <xf numFmtId="1" fontId="3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</xdr:row>
      <xdr:rowOff>0</xdr:rowOff>
    </xdr:from>
    <xdr:to>
      <xdr:col>29</xdr:col>
      <xdr:colOff>762000</xdr:colOff>
      <xdr:row>28</xdr:row>
      <xdr:rowOff>134144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D606088-32A5-57FB-3A7D-96D44D42B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12200" y="165100"/>
          <a:ext cx="7772400" cy="4604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2"/>
  <sheetViews>
    <sheetView tabSelected="1" topLeftCell="A16" zoomScaleNormal="100" workbookViewId="0">
      <selection activeCell="L35" sqref="L35"/>
    </sheetView>
  </sheetViews>
  <sheetFormatPr baseColWidth="10" defaultColWidth="11.5" defaultRowHeight="13" x14ac:dyDescent="0.15"/>
  <cols>
    <col min="1" max="3" width="11" customWidth="1"/>
    <col min="4" max="5" width="5.5" customWidth="1"/>
    <col min="6" max="6" width="11" style="1" customWidth="1"/>
    <col min="7" max="7" width="11" customWidth="1"/>
    <col min="9" max="9" width="4.5" customWidth="1"/>
    <col min="10" max="10" width="6.83203125" customWidth="1"/>
    <col min="11" max="11" width="5.83203125" customWidth="1"/>
    <col min="12" max="12" width="6.1640625" customWidth="1"/>
    <col min="13" max="13" width="5" customWidth="1"/>
  </cols>
  <sheetData>
    <row r="1" spans="1:20" x14ac:dyDescent="0.15">
      <c r="A1" t="s">
        <v>0</v>
      </c>
    </row>
    <row r="2" spans="1:20" x14ac:dyDescent="0.15">
      <c r="A2" t="s">
        <v>1</v>
      </c>
    </row>
    <row r="3" spans="1:20" x14ac:dyDescent="0.15">
      <c r="A3" t="s">
        <v>2</v>
      </c>
    </row>
    <row r="4" spans="1:20" x14ac:dyDescent="0.15">
      <c r="A4" t="s">
        <v>3</v>
      </c>
    </row>
    <row r="6" spans="1:20" x14ac:dyDescent="0.15">
      <c r="A6" t="s">
        <v>4</v>
      </c>
      <c r="B6" t="s">
        <v>5</v>
      </c>
      <c r="C6" t="s">
        <v>6</v>
      </c>
      <c r="D6" t="s">
        <v>7</v>
      </c>
      <c r="E6" t="s">
        <v>8</v>
      </c>
      <c r="F6" s="1" t="s">
        <v>9</v>
      </c>
      <c r="G6" t="s">
        <v>10</v>
      </c>
      <c r="O6" t="s">
        <v>0</v>
      </c>
    </row>
    <row r="7" spans="1:20" x14ac:dyDescent="0.15">
      <c r="A7" t="s">
        <v>11</v>
      </c>
      <c r="O7" t="s">
        <v>12</v>
      </c>
      <c r="P7" t="s">
        <v>13</v>
      </c>
      <c r="R7" s="2" t="s">
        <v>14</v>
      </c>
    </row>
    <row r="8" spans="1:20" ht="14" x14ac:dyDescent="0.15">
      <c r="I8" t="s">
        <v>15</v>
      </c>
      <c r="J8" t="s">
        <v>16</v>
      </c>
      <c r="K8" t="s">
        <v>17</v>
      </c>
      <c r="O8" t="s">
        <v>18</v>
      </c>
      <c r="P8" s="3" t="s">
        <v>19</v>
      </c>
    </row>
    <row r="9" spans="1:20" x14ac:dyDescent="0.15">
      <c r="A9" t="s">
        <v>20</v>
      </c>
      <c r="B9" t="s">
        <v>21</v>
      </c>
      <c r="C9" t="s">
        <v>22</v>
      </c>
      <c r="D9">
        <v>0</v>
      </c>
      <c r="E9">
        <v>1</v>
      </c>
      <c r="F9" s="1">
        <v>263.39999999999998</v>
      </c>
      <c r="G9">
        <v>3</v>
      </c>
      <c r="I9" t="s">
        <v>20</v>
      </c>
      <c r="J9" t="s">
        <v>23</v>
      </c>
      <c r="K9" t="s">
        <v>24</v>
      </c>
      <c r="L9" t="s">
        <v>25</v>
      </c>
      <c r="O9" s="4"/>
      <c r="P9" s="5" t="s">
        <v>26</v>
      </c>
      <c r="Q9" s="5" t="s">
        <v>27</v>
      </c>
      <c r="R9" s="5" t="s">
        <v>28</v>
      </c>
      <c r="S9" s="5" t="s">
        <v>29</v>
      </c>
      <c r="T9" s="6" t="s">
        <v>30</v>
      </c>
    </row>
    <row r="10" spans="1:20" x14ac:dyDescent="0.15">
      <c r="A10" t="s">
        <v>31</v>
      </c>
      <c r="B10" t="s">
        <v>21</v>
      </c>
      <c r="C10" t="s">
        <v>22</v>
      </c>
      <c r="D10">
        <v>0</v>
      </c>
      <c r="E10">
        <v>1</v>
      </c>
      <c r="F10" s="1">
        <v>260.89999999999998</v>
      </c>
      <c r="G10">
        <v>5</v>
      </c>
      <c r="I10" t="s">
        <v>31</v>
      </c>
      <c r="J10" t="s">
        <v>32</v>
      </c>
      <c r="K10" t="s">
        <v>24</v>
      </c>
      <c r="L10" t="s">
        <v>25</v>
      </c>
      <c r="O10" s="7">
        <v>1</v>
      </c>
      <c r="P10" s="8">
        <f>7705.5-8-4</f>
        <v>7693.5</v>
      </c>
      <c r="Q10" s="8">
        <f>7692.3-8</f>
        <v>7684.3</v>
      </c>
      <c r="R10" s="25">
        <f>7611.5+8</f>
        <v>7619.5</v>
      </c>
      <c r="S10" s="8">
        <f>7743.4+8+25</f>
        <v>7776.4</v>
      </c>
      <c r="T10" s="25">
        <f>8414.8+40-160+80</f>
        <v>8374.7999999999993</v>
      </c>
    </row>
    <row r="11" spans="1:20" x14ac:dyDescent="0.15">
      <c r="A11" t="s">
        <v>33</v>
      </c>
      <c r="B11" t="s">
        <v>34</v>
      </c>
      <c r="C11" t="s">
        <v>22</v>
      </c>
      <c r="D11">
        <v>0</v>
      </c>
      <c r="E11">
        <v>1</v>
      </c>
      <c r="F11" s="1">
        <v>254.2</v>
      </c>
      <c r="G11">
        <v>8</v>
      </c>
      <c r="I11" t="s">
        <v>33</v>
      </c>
      <c r="J11" t="s">
        <v>35</v>
      </c>
      <c r="K11" t="s">
        <v>36</v>
      </c>
      <c r="L11" t="s">
        <v>25</v>
      </c>
      <c r="O11" s="7">
        <v>2</v>
      </c>
      <c r="P11" s="8">
        <f>7592.2-8-4</f>
        <v>7580.2</v>
      </c>
      <c r="Q11" s="8">
        <f>7575.9-8</f>
        <v>7567.9</v>
      </c>
      <c r="R11" s="26">
        <f>7507.3+8</f>
        <v>7515.3</v>
      </c>
      <c r="S11" s="8">
        <f>7644.4+8+25</f>
        <v>7677.4</v>
      </c>
      <c r="T11" s="26">
        <f>8016.7+40-160+80</f>
        <v>7976.7</v>
      </c>
    </row>
    <row r="12" spans="1:20" x14ac:dyDescent="0.15">
      <c r="A12" t="s">
        <v>37</v>
      </c>
      <c r="B12" t="s">
        <v>34</v>
      </c>
      <c r="C12" t="s">
        <v>22</v>
      </c>
      <c r="D12">
        <v>0</v>
      </c>
      <c r="E12">
        <v>1</v>
      </c>
      <c r="F12" s="1">
        <v>248.7</v>
      </c>
      <c r="G12">
        <v>10</v>
      </c>
      <c r="I12" t="s">
        <v>37</v>
      </c>
      <c r="J12" t="s">
        <v>38</v>
      </c>
      <c r="K12" t="s">
        <v>36</v>
      </c>
      <c r="L12" t="s">
        <v>25</v>
      </c>
      <c r="O12" s="7">
        <v>3</v>
      </c>
      <c r="P12" s="8">
        <f>7537.4-8-4</f>
        <v>7525.4</v>
      </c>
      <c r="Q12" s="8">
        <f>7520-8</f>
        <v>7512</v>
      </c>
      <c r="R12" s="26">
        <f>7456+8</f>
        <v>7464</v>
      </c>
      <c r="S12" s="8">
        <f>7585.9+8+25</f>
        <v>7618.9</v>
      </c>
      <c r="T12" s="26">
        <f>7713.1+40-160+80</f>
        <v>7673.1</v>
      </c>
    </row>
    <row r="13" spans="1:20" x14ac:dyDescent="0.15">
      <c r="A13" t="s">
        <v>39</v>
      </c>
      <c r="B13" t="s">
        <v>34</v>
      </c>
      <c r="C13" t="s">
        <v>22</v>
      </c>
      <c r="D13">
        <v>0</v>
      </c>
      <c r="E13">
        <v>1</v>
      </c>
      <c r="F13" s="1">
        <v>231.2</v>
      </c>
      <c r="G13">
        <v>14</v>
      </c>
      <c r="I13" t="s">
        <v>39</v>
      </c>
      <c r="J13" t="s">
        <v>40</v>
      </c>
      <c r="K13" t="s">
        <v>41</v>
      </c>
      <c r="L13" t="s">
        <v>42</v>
      </c>
      <c r="O13" s="7">
        <v>4</v>
      </c>
      <c r="P13" s="8">
        <f>7564.8-8-4</f>
        <v>7552.8</v>
      </c>
      <c r="Q13" s="8">
        <f>7548.7-8</f>
        <v>7540.7</v>
      </c>
      <c r="R13" s="27">
        <f>7477.9+8</f>
        <v>7485.9</v>
      </c>
      <c r="S13" s="8">
        <f>7596+8+25</f>
        <v>7629</v>
      </c>
      <c r="T13" s="27">
        <f>7616.2+40-160+80</f>
        <v>7576.2</v>
      </c>
    </row>
    <row r="14" spans="1:20" x14ac:dyDescent="0.15">
      <c r="A14" t="s">
        <v>43</v>
      </c>
      <c r="B14" t="s">
        <v>44</v>
      </c>
      <c r="C14" t="s">
        <v>22</v>
      </c>
      <c r="D14">
        <v>0</v>
      </c>
      <c r="E14">
        <v>1</v>
      </c>
      <c r="F14" s="1">
        <v>222.7</v>
      </c>
      <c r="G14">
        <v>16</v>
      </c>
      <c r="I14" t="s">
        <v>43</v>
      </c>
      <c r="J14" t="s">
        <v>45</v>
      </c>
      <c r="K14" t="s">
        <v>41</v>
      </c>
      <c r="L14" t="s">
        <v>42</v>
      </c>
      <c r="O14" s="7">
        <v>5</v>
      </c>
      <c r="P14" s="8">
        <f>7403.6-8</f>
        <v>7395.6</v>
      </c>
      <c r="Q14" s="8">
        <f>7389.3-8</f>
        <v>7381.3</v>
      </c>
      <c r="R14" s="25">
        <f>7349.5+8</f>
        <v>7357.5</v>
      </c>
      <c r="S14" s="8">
        <f>7468.7+8+25</f>
        <v>7501.7</v>
      </c>
      <c r="T14" s="25">
        <f>7288.9+40-160</f>
        <v>7168.9</v>
      </c>
    </row>
    <row r="15" spans="1:20" x14ac:dyDescent="0.15">
      <c r="A15" t="s">
        <v>46</v>
      </c>
      <c r="B15" t="s">
        <v>44</v>
      </c>
      <c r="C15" t="s">
        <v>22</v>
      </c>
      <c r="D15">
        <v>0</v>
      </c>
      <c r="E15">
        <v>1</v>
      </c>
      <c r="F15" s="1">
        <v>205.6</v>
      </c>
      <c r="G15">
        <v>19</v>
      </c>
      <c r="I15" t="s">
        <v>46</v>
      </c>
      <c r="J15" t="s">
        <v>47</v>
      </c>
      <c r="K15" t="s">
        <v>48</v>
      </c>
      <c r="L15" t="s">
        <v>42</v>
      </c>
      <c r="O15" s="7">
        <v>6</v>
      </c>
      <c r="P15" s="8">
        <f>7294.6-8</f>
        <v>7286.6</v>
      </c>
      <c r="Q15" s="8">
        <f>7277-8</f>
        <v>7269</v>
      </c>
      <c r="R15" s="26">
        <f>7234.4+8</f>
        <v>7242.4</v>
      </c>
      <c r="S15" s="8">
        <f>7345.4+8+25</f>
        <v>7378.4</v>
      </c>
      <c r="T15" s="26">
        <f>7183.9+40-160</f>
        <v>7063.9</v>
      </c>
    </row>
    <row r="16" spans="1:20" x14ac:dyDescent="0.15">
      <c r="A16" t="s">
        <v>49</v>
      </c>
      <c r="B16" t="s">
        <v>34</v>
      </c>
      <c r="C16" t="s">
        <v>22</v>
      </c>
      <c r="D16">
        <v>0</v>
      </c>
      <c r="E16">
        <v>1</v>
      </c>
      <c r="F16" s="1">
        <v>192.1</v>
      </c>
      <c r="G16">
        <v>21</v>
      </c>
      <c r="I16" t="s">
        <v>49</v>
      </c>
      <c r="J16" t="s">
        <v>50</v>
      </c>
      <c r="K16" t="s">
        <v>48</v>
      </c>
      <c r="L16" t="s">
        <v>42</v>
      </c>
      <c r="O16" s="7">
        <v>7</v>
      </c>
      <c r="P16" s="8">
        <f>7197.1-8</f>
        <v>7189.1</v>
      </c>
      <c r="Q16" s="8">
        <f>7181.4-8</f>
        <v>7173.4</v>
      </c>
      <c r="R16" s="26">
        <f>7146.7+8</f>
        <v>7154.7</v>
      </c>
      <c r="S16" s="8">
        <f>7241.3+8+25</f>
        <v>7274.3</v>
      </c>
      <c r="T16" s="26">
        <f>7080.6+40-160</f>
        <v>6960.6</v>
      </c>
    </row>
    <row r="17" spans="1:20" x14ac:dyDescent="0.15">
      <c r="A17" t="s">
        <v>51</v>
      </c>
      <c r="B17" t="s">
        <v>44</v>
      </c>
      <c r="C17" t="s">
        <v>22</v>
      </c>
      <c r="D17">
        <v>0</v>
      </c>
      <c r="E17">
        <v>1</v>
      </c>
      <c r="F17" s="1">
        <v>285.7</v>
      </c>
      <c r="G17">
        <v>25</v>
      </c>
      <c r="I17" t="s">
        <v>51</v>
      </c>
      <c r="J17" t="s">
        <v>52</v>
      </c>
      <c r="K17" t="s">
        <v>53</v>
      </c>
      <c r="L17" t="s">
        <v>54</v>
      </c>
      <c r="M17" t="s">
        <v>55</v>
      </c>
      <c r="O17" s="7">
        <v>8</v>
      </c>
      <c r="P17" s="8">
        <f>7185.6-8</f>
        <v>7177.6</v>
      </c>
      <c r="Q17" s="8">
        <f>7174-8</f>
        <v>7166</v>
      </c>
      <c r="R17" s="27">
        <f>7149.7+8</f>
        <v>7157.7</v>
      </c>
      <c r="S17" s="8">
        <f>7225.1+8+25</f>
        <v>7258.1</v>
      </c>
      <c r="T17" s="27">
        <f>7126.1+40-160</f>
        <v>7006.1</v>
      </c>
    </row>
    <row r="18" spans="1:20" x14ac:dyDescent="0.15">
      <c r="A18" t="s">
        <v>56</v>
      </c>
      <c r="B18" t="s">
        <v>44</v>
      </c>
      <c r="C18" t="s">
        <v>22</v>
      </c>
      <c r="D18">
        <v>0</v>
      </c>
      <c r="E18">
        <v>1</v>
      </c>
      <c r="F18" s="1">
        <v>248.6</v>
      </c>
      <c r="G18">
        <v>26</v>
      </c>
      <c r="I18" t="s">
        <v>56</v>
      </c>
      <c r="J18" t="s">
        <v>52</v>
      </c>
      <c r="K18" t="s">
        <v>53</v>
      </c>
      <c r="L18" t="s">
        <v>54</v>
      </c>
      <c r="M18" t="s">
        <v>55</v>
      </c>
      <c r="O18" s="7">
        <v>9</v>
      </c>
      <c r="P18" s="1">
        <v>6967.2</v>
      </c>
      <c r="Q18" s="1">
        <v>0</v>
      </c>
      <c r="R18" s="8">
        <f>6948-4-15</f>
        <v>6929</v>
      </c>
      <c r="S18" s="1">
        <v>0</v>
      </c>
      <c r="T18" s="29">
        <f>7015.6+40-160+45</f>
        <v>6940.6</v>
      </c>
    </row>
    <row r="19" spans="1:20" x14ac:dyDescent="0.15">
      <c r="A19" t="s">
        <v>57</v>
      </c>
      <c r="B19" t="s">
        <v>44</v>
      </c>
      <c r="C19" t="s">
        <v>22</v>
      </c>
      <c r="D19">
        <v>0</v>
      </c>
      <c r="E19">
        <v>1</v>
      </c>
      <c r="F19" s="1">
        <v>303.5</v>
      </c>
      <c r="G19">
        <v>28</v>
      </c>
      <c r="I19" t="s">
        <v>57</v>
      </c>
      <c r="J19" t="s">
        <v>58</v>
      </c>
      <c r="K19" t="s">
        <v>53</v>
      </c>
      <c r="L19" t="s">
        <v>54</v>
      </c>
      <c r="M19" t="s">
        <v>55</v>
      </c>
      <c r="O19" s="7">
        <v>10</v>
      </c>
      <c r="P19" s="1">
        <v>6930.6</v>
      </c>
      <c r="Q19" s="1">
        <v>0</v>
      </c>
      <c r="R19" s="8">
        <f>6906-4-15</f>
        <v>6887</v>
      </c>
      <c r="S19" s="1">
        <v>0</v>
      </c>
      <c r="T19" s="29">
        <f>7109.6+40-160+45</f>
        <v>7034.6</v>
      </c>
    </row>
    <row r="20" spans="1:20" x14ac:dyDescent="0.15">
      <c r="A20" t="s">
        <v>59</v>
      </c>
      <c r="B20" t="s">
        <v>44</v>
      </c>
      <c r="C20" t="s">
        <v>22</v>
      </c>
      <c r="D20">
        <v>0</v>
      </c>
      <c r="E20">
        <v>1</v>
      </c>
      <c r="F20" s="1">
        <v>296.3</v>
      </c>
      <c r="G20">
        <v>29</v>
      </c>
      <c r="I20" t="s">
        <v>59</v>
      </c>
      <c r="J20" t="s">
        <v>58</v>
      </c>
      <c r="K20" t="s">
        <v>53</v>
      </c>
      <c r="L20" t="s">
        <v>54</v>
      </c>
      <c r="M20" t="s">
        <v>55</v>
      </c>
      <c r="O20" s="7">
        <v>11</v>
      </c>
      <c r="P20" s="1">
        <v>6856.7</v>
      </c>
      <c r="Q20" s="1">
        <v>0</v>
      </c>
      <c r="R20" s="8">
        <f>6844.7-4-15</f>
        <v>6825.7</v>
      </c>
      <c r="S20" s="1">
        <v>0</v>
      </c>
      <c r="T20" s="29">
        <f>7166.7+40-160+45</f>
        <v>7091.7</v>
      </c>
    </row>
    <row r="21" spans="1:20" x14ac:dyDescent="0.15">
      <c r="A21" t="s">
        <v>60</v>
      </c>
      <c r="B21" t="s">
        <v>44</v>
      </c>
      <c r="C21" t="s">
        <v>22</v>
      </c>
      <c r="D21">
        <v>0</v>
      </c>
      <c r="E21">
        <v>1</v>
      </c>
      <c r="F21" s="1">
        <v>291.7</v>
      </c>
      <c r="G21">
        <v>31</v>
      </c>
      <c r="I21" t="s">
        <v>60</v>
      </c>
      <c r="J21" t="s">
        <v>61</v>
      </c>
      <c r="K21" t="s">
        <v>54</v>
      </c>
      <c r="L21" t="s">
        <v>55</v>
      </c>
      <c r="O21" s="7">
        <v>12</v>
      </c>
      <c r="P21" s="1">
        <v>6849.9</v>
      </c>
      <c r="Q21" s="1">
        <v>0</v>
      </c>
      <c r="R21" s="8">
        <f>6856.9-4-15</f>
        <v>6837.9</v>
      </c>
      <c r="S21" s="1">
        <v>0</v>
      </c>
      <c r="T21" s="29">
        <f>7391.1+40-160+45</f>
        <v>7316.1</v>
      </c>
    </row>
    <row r="22" spans="1:20" x14ac:dyDescent="0.15">
      <c r="A22" t="s">
        <v>62</v>
      </c>
      <c r="B22" t="s">
        <v>44</v>
      </c>
      <c r="C22" t="s">
        <v>22</v>
      </c>
      <c r="D22">
        <v>0</v>
      </c>
      <c r="E22">
        <v>1</v>
      </c>
      <c r="F22" s="1">
        <v>282.5</v>
      </c>
      <c r="G22">
        <v>32</v>
      </c>
      <c r="I22" t="s">
        <v>62</v>
      </c>
      <c r="J22" t="s">
        <v>61</v>
      </c>
      <c r="K22" t="s">
        <v>54</v>
      </c>
      <c r="L22" t="s">
        <v>55</v>
      </c>
      <c r="O22" s="7">
        <v>13</v>
      </c>
      <c r="P22" s="1">
        <v>6780.7</v>
      </c>
      <c r="Q22" s="1">
        <v>0</v>
      </c>
      <c r="R22" s="8">
        <f>6791.7-4-15</f>
        <v>6772.7</v>
      </c>
      <c r="S22" s="1">
        <v>0</v>
      </c>
      <c r="T22" s="9">
        <v>0</v>
      </c>
    </row>
    <row r="23" spans="1:20" x14ac:dyDescent="0.15">
      <c r="A23" t="s">
        <v>63</v>
      </c>
      <c r="B23" t="s">
        <v>64</v>
      </c>
      <c r="C23" t="s">
        <v>65</v>
      </c>
      <c r="D23">
        <v>0</v>
      </c>
      <c r="E23">
        <v>1</v>
      </c>
      <c r="F23" s="1">
        <v>687.2</v>
      </c>
      <c r="G23">
        <v>34</v>
      </c>
      <c r="I23" t="s">
        <v>63</v>
      </c>
      <c r="J23" t="s">
        <v>66</v>
      </c>
      <c r="K23" t="s">
        <v>55</v>
      </c>
      <c r="O23" s="7">
        <v>14</v>
      </c>
      <c r="P23" s="1">
        <v>6771.9</v>
      </c>
      <c r="Q23" s="1">
        <v>0</v>
      </c>
      <c r="R23" s="8">
        <f>6796.8-4-15</f>
        <v>6777.8</v>
      </c>
      <c r="S23" s="1">
        <v>0</v>
      </c>
      <c r="T23" s="9">
        <v>0</v>
      </c>
    </row>
    <row r="24" spans="1:20" x14ac:dyDescent="0.15">
      <c r="A24" t="s">
        <v>67</v>
      </c>
      <c r="B24" t="s">
        <v>64</v>
      </c>
      <c r="C24" t="s">
        <v>65</v>
      </c>
      <c r="D24">
        <v>0</v>
      </c>
      <c r="E24">
        <v>1</v>
      </c>
      <c r="F24" s="1">
        <v>439.4</v>
      </c>
      <c r="G24">
        <v>35</v>
      </c>
      <c r="I24" t="s">
        <v>67</v>
      </c>
      <c r="J24" t="s">
        <v>68</v>
      </c>
      <c r="K24" t="s">
        <v>66</v>
      </c>
      <c r="L24" t="s">
        <v>55</v>
      </c>
      <c r="O24" s="7">
        <v>15</v>
      </c>
      <c r="P24" s="1">
        <v>6717.2</v>
      </c>
      <c r="Q24" s="1">
        <v>0</v>
      </c>
      <c r="R24" s="8">
        <f>6772.7-4</f>
        <v>6768.7</v>
      </c>
      <c r="S24" s="1">
        <v>0</v>
      </c>
      <c r="T24" s="9">
        <v>0</v>
      </c>
    </row>
    <row r="25" spans="1:20" x14ac:dyDescent="0.15">
      <c r="A25" t="s">
        <v>23</v>
      </c>
      <c r="B25" t="s">
        <v>69</v>
      </c>
      <c r="C25" t="s">
        <v>22</v>
      </c>
      <c r="D25">
        <v>1</v>
      </c>
      <c r="E25">
        <v>1</v>
      </c>
      <c r="F25" s="1">
        <v>578.9</v>
      </c>
      <c r="G25">
        <v>3</v>
      </c>
      <c r="O25" s="10">
        <v>16</v>
      </c>
      <c r="P25" s="11">
        <v>6716.9</v>
      </c>
      <c r="Q25" s="11">
        <v>0</v>
      </c>
      <c r="R25" s="12">
        <f>6821.1-4</f>
        <v>6817.1</v>
      </c>
      <c r="S25" s="11">
        <v>0</v>
      </c>
      <c r="T25" s="13">
        <v>0</v>
      </c>
    </row>
    <row r="26" spans="1:20" x14ac:dyDescent="0.15">
      <c r="A26" t="s">
        <v>32</v>
      </c>
      <c r="B26" t="s">
        <v>21</v>
      </c>
      <c r="C26" t="s">
        <v>22</v>
      </c>
      <c r="D26">
        <v>1</v>
      </c>
      <c r="E26">
        <v>1</v>
      </c>
      <c r="F26" s="1">
        <v>466.5</v>
      </c>
      <c r="G26">
        <v>5</v>
      </c>
    </row>
    <row r="27" spans="1:20" x14ac:dyDescent="0.15">
      <c r="A27" t="s">
        <v>35</v>
      </c>
      <c r="B27" t="s">
        <v>21</v>
      </c>
      <c r="C27" t="s">
        <v>22</v>
      </c>
      <c r="D27">
        <v>1</v>
      </c>
      <c r="E27">
        <v>1</v>
      </c>
      <c r="F27" s="1">
        <v>526.4</v>
      </c>
      <c r="G27">
        <v>8</v>
      </c>
    </row>
    <row r="28" spans="1:20" x14ac:dyDescent="0.15">
      <c r="A28" t="s">
        <v>38</v>
      </c>
      <c r="B28" t="s">
        <v>69</v>
      </c>
      <c r="C28" t="s">
        <v>22</v>
      </c>
      <c r="D28">
        <v>1</v>
      </c>
      <c r="E28">
        <v>1</v>
      </c>
      <c r="F28" s="1">
        <v>559.29999999999995</v>
      </c>
      <c r="G28">
        <v>10</v>
      </c>
    </row>
    <row r="29" spans="1:20" x14ac:dyDescent="0.15">
      <c r="A29" t="s">
        <v>40</v>
      </c>
      <c r="B29" t="s">
        <v>21</v>
      </c>
      <c r="C29" t="s">
        <v>22</v>
      </c>
      <c r="D29">
        <v>1</v>
      </c>
      <c r="E29">
        <v>1</v>
      </c>
      <c r="F29" s="1">
        <v>623.79999999999995</v>
      </c>
      <c r="G29">
        <v>14</v>
      </c>
    </row>
    <row r="30" spans="1:20" x14ac:dyDescent="0.15">
      <c r="A30" t="s">
        <v>45</v>
      </c>
      <c r="B30" t="s">
        <v>21</v>
      </c>
      <c r="C30" t="s">
        <v>22</v>
      </c>
      <c r="D30">
        <v>1</v>
      </c>
      <c r="E30">
        <v>1</v>
      </c>
      <c r="F30" s="1">
        <v>521.70000000000005</v>
      </c>
      <c r="G30">
        <v>16</v>
      </c>
    </row>
    <row r="31" spans="1:20" x14ac:dyDescent="0.15">
      <c r="A31" t="s">
        <v>47</v>
      </c>
      <c r="B31" t="s">
        <v>34</v>
      </c>
      <c r="C31" t="s">
        <v>22</v>
      </c>
      <c r="D31">
        <v>1</v>
      </c>
      <c r="E31">
        <v>1</v>
      </c>
      <c r="F31" s="1">
        <v>609.4</v>
      </c>
      <c r="G31">
        <v>19</v>
      </c>
    </row>
    <row r="32" spans="1:20" x14ac:dyDescent="0.15">
      <c r="A32" t="s">
        <v>50</v>
      </c>
      <c r="B32" t="s">
        <v>34</v>
      </c>
      <c r="C32" t="s">
        <v>22</v>
      </c>
      <c r="D32">
        <v>1</v>
      </c>
      <c r="E32">
        <v>1</v>
      </c>
      <c r="F32" s="1">
        <v>611.4</v>
      </c>
      <c r="G32">
        <v>21</v>
      </c>
    </row>
    <row r="33" spans="1:20" x14ac:dyDescent="0.15">
      <c r="A33" t="s">
        <v>52</v>
      </c>
      <c r="B33" t="s">
        <v>34</v>
      </c>
      <c r="C33" t="s">
        <v>22</v>
      </c>
      <c r="D33">
        <v>1</v>
      </c>
      <c r="E33">
        <v>1</v>
      </c>
      <c r="F33" s="1">
        <v>1334.5</v>
      </c>
      <c r="G33">
        <v>26</v>
      </c>
    </row>
    <row r="34" spans="1:20" x14ac:dyDescent="0.15">
      <c r="A34" t="s">
        <v>58</v>
      </c>
      <c r="B34" t="s">
        <v>44</v>
      </c>
      <c r="C34" t="s">
        <v>22</v>
      </c>
      <c r="D34">
        <v>1</v>
      </c>
      <c r="E34">
        <v>1</v>
      </c>
      <c r="F34" s="1">
        <v>1204.7</v>
      </c>
      <c r="G34">
        <v>29</v>
      </c>
    </row>
    <row r="35" spans="1:20" ht="14" x14ac:dyDescent="0.15">
      <c r="A35" t="s">
        <v>61</v>
      </c>
      <c r="B35" t="s">
        <v>44</v>
      </c>
      <c r="C35" t="s">
        <v>22</v>
      </c>
      <c r="D35">
        <v>1</v>
      </c>
      <c r="E35">
        <v>1</v>
      </c>
      <c r="F35" s="1">
        <v>2857.6</v>
      </c>
      <c r="G35">
        <v>32</v>
      </c>
      <c r="O35" s="14" t="s">
        <v>0</v>
      </c>
      <c r="R35" s="15" t="s">
        <v>70</v>
      </c>
    </row>
    <row r="36" spans="1:20" ht="14" x14ac:dyDescent="0.15">
      <c r="A36" t="s">
        <v>68</v>
      </c>
      <c r="B36" t="s">
        <v>64</v>
      </c>
      <c r="C36" t="s">
        <v>65</v>
      </c>
      <c r="D36">
        <v>1</v>
      </c>
      <c r="E36">
        <v>1</v>
      </c>
      <c r="F36" s="1">
        <v>251.4</v>
      </c>
      <c r="G36">
        <v>35</v>
      </c>
      <c r="O36" s="14" t="s">
        <v>71</v>
      </c>
      <c r="P36" s="16" t="s">
        <v>72</v>
      </c>
    </row>
    <row r="37" spans="1:20" x14ac:dyDescent="0.15">
      <c r="A37" t="s">
        <v>24</v>
      </c>
      <c r="B37" t="s">
        <v>73</v>
      </c>
      <c r="C37" t="s">
        <v>22</v>
      </c>
      <c r="D37">
        <v>1</v>
      </c>
      <c r="E37">
        <v>1</v>
      </c>
      <c r="F37" s="1">
        <v>1458.7</v>
      </c>
      <c r="G37">
        <v>5</v>
      </c>
      <c r="O37" s="18"/>
      <c r="P37" s="19" t="s">
        <v>26</v>
      </c>
      <c r="Q37" s="19" t="s">
        <v>27</v>
      </c>
      <c r="R37" s="19" t="s">
        <v>28</v>
      </c>
      <c r="S37" s="19" t="s">
        <v>29</v>
      </c>
      <c r="T37" s="20" t="s">
        <v>30</v>
      </c>
    </row>
    <row r="38" spans="1:20" x14ac:dyDescent="0.15">
      <c r="A38" t="s">
        <v>36</v>
      </c>
      <c r="B38" t="s">
        <v>73</v>
      </c>
      <c r="C38" t="s">
        <v>22</v>
      </c>
      <c r="D38">
        <v>1</v>
      </c>
      <c r="E38">
        <v>1</v>
      </c>
      <c r="F38" s="1">
        <v>1349.6</v>
      </c>
      <c r="G38">
        <v>10</v>
      </c>
      <c r="O38" s="21">
        <v>1</v>
      </c>
      <c r="P38" s="22">
        <v>7698.5</v>
      </c>
      <c r="Q38" s="22">
        <v>7689.3</v>
      </c>
      <c r="R38" s="22">
        <v>7619.5</v>
      </c>
      <c r="S38" s="22">
        <v>7776.4</v>
      </c>
      <c r="T38" s="22">
        <v>8414.7999999999993</v>
      </c>
    </row>
    <row r="39" spans="1:20" x14ac:dyDescent="0.15">
      <c r="A39" t="s">
        <v>41</v>
      </c>
      <c r="B39" t="s">
        <v>73</v>
      </c>
      <c r="C39" t="s">
        <v>22</v>
      </c>
      <c r="D39">
        <v>1</v>
      </c>
      <c r="E39">
        <v>1</v>
      </c>
      <c r="F39" s="1">
        <v>1426.3</v>
      </c>
      <c r="G39">
        <v>16</v>
      </c>
      <c r="O39" s="21">
        <v>2</v>
      </c>
      <c r="P39" s="22">
        <v>7585.2</v>
      </c>
      <c r="Q39" s="22">
        <v>7572.9</v>
      </c>
      <c r="R39" s="22">
        <v>7515.3</v>
      </c>
      <c r="S39" s="22">
        <v>7677.4</v>
      </c>
      <c r="T39" s="22">
        <v>8016.7</v>
      </c>
    </row>
    <row r="40" spans="1:20" x14ac:dyDescent="0.15">
      <c r="A40" t="s">
        <v>48</v>
      </c>
      <c r="B40" t="s">
        <v>73</v>
      </c>
      <c r="C40" t="s">
        <v>22</v>
      </c>
      <c r="D40">
        <v>1</v>
      </c>
      <c r="E40">
        <v>1</v>
      </c>
      <c r="F40" s="1">
        <v>1257.2</v>
      </c>
      <c r="G40">
        <v>21</v>
      </c>
      <c r="O40" s="21">
        <v>3</v>
      </c>
      <c r="P40" s="22">
        <v>7530.4</v>
      </c>
      <c r="Q40" s="22">
        <v>7517</v>
      </c>
      <c r="R40" s="22">
        <v>7464</v>
      </c>
      <c r="S40" s="22">
        <v>7618.9</v>
      </c>
      <c r="T40" s="22">
        <v>7713.1</v>
      </c>
    </row>
    <row r="41" spans="1:20" x14ac:dyDescent="0.15">
      <c r="A41" t="s">
        <v>53</v>
      </c>
      <c r="B41" t="s">
        <v>69</v>
      </c>
      <c r="C41" t="s">
        <v>22</v>
      </c>
      <c r="D41">
        <v>1</v>
      </c>
      <c r="E41">
        <v>1</v>
      </c>
      <c r="F41" s="1">
        <v>1724.7</v>
      </c>
      <c r="G41">
        <v>29</v>
      </c>
      <c r="O41" s="21">
        <v>4</v>
      </c>
      <c r="P41" s="22">
        <v>7557.8</v>
      </c>
      <c r="Q41" s="22">
        <v>7545.7</v>
      </c>
      <c r="R41" s="22">
        <v>7485.9</v>
      </c>
      <c r="S41" s="22">
        <v>7629</v>
      </c>
      <c r="T41" s="22">
        <v>7616.2</v>
      </c>
    </row>
    <row r="42" spans="1:20" x14ac:dyDescent="0.15">
      <c r="A42" t="s">
        <v>54</v>
      </c>
      <c r="B42" t="s">
        <v>69</v>
      </c>
      <c r="C42" t="s">
        <v>22</v>
      </c>
      <c r="D42">
        <v>1</v>
      </c>
      <c r="E42">
        <v>1</v>
      </c>
      <c r="F42" s="1">
        <v>1095</v>
      </c>
      <c r="G42">
        <v>32</v>
      </c>
      <c r="O42" s="21">
        <v>5</v>
      </c>
      <c r="P42" s="22">
        <v>7395.6</v>
      </c>
      <c r="Q42" s="22">
        <v>7381.3</v>
      </c>
      <c r="R42" s="22">
        <v>7357.5</v>
      </c>
      <c r="S42" s="22">
        <v>7501.7</v>
      </c>
      <c r="T42" s="22">
        <v>7253.9</v>
      </c>
    </row>
    <row r="43" spans="1:20" x14ac:dyDescent="0.15">
      <c r="A43" t="s">
        <v>66</v>
      </c>
      <c r="B43" t="s">
        <v>34</v>
      </c>
      <c r="C43" t="s">
        <v>22</v>
      </c>
      <c r="D43">
        <v>1</v>
      </c>
      <c r="E43">
        <v>1</v>
      </c>
      <c r="F43" s="1">
        <v>3485.6</v>
      </c>
      <c r="G43">
        <v>35</v>
      </c>
      <c r="O43" s="21">
        <v>6</v>
      </c>
      <c r="P43" s="22">
        <v>7286.6</v>
      </c>
      <c r="Q43" s="22">
        <v>7269</v>
      </c>
      <c r="R43" s="22">
        <v>7242.4</v>
      </c>
      <c r="S43" s="22">
        <v>7378.4</v>
      </c>
      <c r="T43" s="22">
        <v>7103.9</v>
      </c>
    </row>
    <row r="44" spans="1:20" x14ac:dyDescent="0.15">
      <c r="A44" t="s">
        <v>25</v>
      </c>
      <c r="B44" t="s">
        <v>74</v>
      </c>
      <c r="C44" t="s">
        <v>22</v>
      </c>
      <c r="D44">
        <v>1</v>
      </c>
      <c r="E44">
        <v>0</v>
      </c>
      <c r="F44" s="8">
        <f>4905.1-8-4</f>
        <v>4893.1000000000004</v>
      </c>
      <c r="G44">
        <v>10</v>
      </c>
      <c r="O44" s="21">
        <v>7</v>
      </c>
      <c r="P44" s="22">
        <v>7189.1</v>
      </c>
      <c r="Q44" s="22">
        <v>7173.4</v>
      </c>
      <c r="R44" s="22">
        <v>7154.7</v>
      </c>
      <c r="S44" s="22">
        <v>7274.3</v>
      </c>
      <c r="T44" s="22">
        <v>7000.6</v>
      </c>
    </row>
    <row r="45" spans="1:20" x14ac:dyDescent="0.15">
      <c r="A45" t="s">
        <v>42</v>
      </c>
      <c r="B45" t="s">
        <v>75</v>
      </c>
      <c r="C45" t="s">
        <v>22</v>
      </c>
      <c r="D45">
        <v>1</v>
      </c>
      <c r="E45">
        <v>0</v>
      </c>
      <c r="F45" s="8">
        <f>4620.2-8</f>
        <v>4612.2</v>
      </c>
      <c r="G45">
        <v>21</v>
      </c>
      <c r="O45" s="21">
        <v>8</v>
      </c>
      <c r="P45" s="22">
        <v>7177.6</v>
      </c>
      <c r="Q45" s="22">
        <v>7166</v>
      </c>
      <c r="R45" s="22">
        <v>7157.7</v>
      </c>
      <c r="S45" s="22">
        <v>7258.1</v>
      </c>
      <c r="T45" s="22">
        <v>7091.1</v>
      </c>
    </row>
    <row r="46" spans="1:20" x14ac:dyDescent="0.15">
      <c r="A46" t="s">
        <v>55</v>
      </c>
      <c r="B46" t="s">
        <v>76</v>
      </c>
      <c r="C46" t="s">
        <v>22</v>
      </c>
      <c r="D46">
        <v>1</v>
      </c>
      <c r="E46">
        <v>0</v>
      </c>
      <c r="F46" s="1">
        <v>2027.9</v>
      </c>
      <c r="G46">
        <v>35</v>
      </c>
      <c r="O46" s="21">
        <v>9</v>
      </c>
      <c r="P46" s="22">
        <v>6967.2</v>
      </c>
      <c r="Q46" s="22">
        <v>0</v>
      </c>
      <c r="R46" s="22">
        <v>6929</v>
      </c>
      <c r="S46" s="22">
        <v>0</v>
      </c>
      <c r="T46" s="22">
        <v>7025.6</v>
      </c>
    </row>
    <row r="47" spans="1:20" x14ac:dyDescent="0.15">
      <c r="A47" t="s">
        <v>77</v>
      </c>
      <c r="B47" t="s">
        <v>34</v>
      </c>
      <c r="C47" t="s">
        <v>22</v>
      </c>
      <c r="D47">
        <v>0</v>
      </c>
      <c r="E47">
        <v>1</v>
      </c>
      <c r="F47" s="1">
        <v>249.2</v>
      </c>
      <c r="G47">
        <v>3</v>
      </c>
      <c r="I47" t="s">
        <v>77</v>
      </c>
      <c r="J47" t="s">
        <v>23</v>
      </c>
      <c r="K47" t="s">
        <v>24</v>
      </c>
      <c r="L47" t="s">
        <v>25</v>
      </c>
      <c r="O47" s="21">
        <v>10</v>
      </c>
      <c r="P47" s="22">
        <v>6930.6</v>
      </c>
      <c r="Q47" s="22">
        <v>0</v>
      </c>
      <c r="R47" s="22">
        <v>6887</v>
      </c>
      <c r="S47" s="22">
        <v>0</v>
      </c>
      <c r="T47" s="22">
        <v>7074.6</v>
      </c>
    </row>
    <row r="48" spans="1:20" x14ac:dyDescent="0.15">
      <c r="A48" t="s">
        <v>78</v>
      </c>
      <c r="B48" t="s">
        <v>34</v>
      </c>
      <c r="C48" t="s">
        <v>22</v>
      </c>
      <c r="D48">
        <v>0</v>
      </c>
      <c r="E48">
        <v>1</v>
      </c>
      <c r="F48" s="1">
        <v>243.7</v>
      </c>
      <c r="G48">
        <v>5</v>
      </c>
      <c r="I48" t="s">
        <v>78</v>
      </c>
      <c r="J48" t="s">
        <v>32</v>
      </c>
      <c r="K48" t="s">
        <v>24</v>
      </c>
      <c r="L48" t="s">
        <v>25</v>
      </c>
      <c r="O48" s="21">
        <v>11</v>
      </c>
      <c r="P48" s="22">
        <v>6856.7</v>
      </c>
      <c r="Q48" s="22">
        <v>0</v>
      </c>
      <c r="R48" s="22">
        <v>6825.7</v>
      </c>
      <c r="S48" s="22">
        <v>0</v>
      </c>
      <c r="T48" s="22">
        <v>7176.7</v>
      </c>
    </row>
    <row r="49" spans="1:20" x14ac:dyDescent="0.15">
      <c r="A49" t="s">
        <v>79</v>
      </c>
      <c r="B49" t="s">
        <v>44</v>
      </c>
      <c r="C49" t="s">
        <v>22</v>
      </c>
      <c r="D49">
        <v>0</v>
      </c>
      <c r="E49">
        <v>1</v>
      </c>
      <c r="F49" s="1">
        <v>235.9</v>
      </c>
      <c r="G49">
        <v>8</v>
      </c>
      <c r="I49" t="s">
        <v>79</v>
      </c>
      <c r="J49" t="s">
        <v>35</v>
      </c>
      <c r="K49" t="s">
        <v>36</v>
      </c>
      <c r="L49" t="s">
        <v>25</v>
      </c>
      <c r="O49" s="21">
        <v>12</v>
      </c>
      <c r="P49" s="22">
        <v>6849.9</v>
      </c>
      <c r="Q49" s="22">
        <v>0</v>
      </c>
      <c r="R49" s="22">
        <v>6837.9</v>
      </c>
      <c r="S49" s="22">
        <v>0</v>
      </c>
      <c r="T49" s="22">
        <v>7401.1</v>
      </c>
    </row>
    <row r="50" spans="1:20" x14ac:dyDescent="0.15">
      <c r="A50" t="s">
        <v>80</v>
      </c>
      <c r="B50" t="s">
        <v>44</v>
      </c>
      <c r="C50" t="s">
        <v>22</v>
      </c>
      <c r="D50">
        <v>0</v>
      </c>
      <c r="E50">
        <v>1</v>
      </c>
      <c r="F50" s="1">
        <v>231.5</v>
      </c>
      <c r="G50">
        <v>10</v>
      </c>
      <c r="I50" t="s">
        <v>80</v>
      </c>
      <c r="J50" t="s">
        <v>38</v>
      </c>
      <c r="K50" t="s">
        <v>36</v>
      </c>
      <c r="L50" t="s">
        <v>25</v>
      </c>
      <c r="O50" s="21">
        <v>13</v>
      </c>
      <c r="P50" s="22">
        <v>6780.7</v>
      </c>
      <c r="Q50" s="22">
        <v>0</v>
      </c>
      <c r="R50" s="22">
        <v>6772.7</v>
      </c>
      <c r="S50" s="22">
        <v>0</v>
      </c>
      <c r="T50" s="22">
        <v>0</v>
      </c>
    </row>
    <row r="51" spans="1:20" x14ac:dyDescent="0.15">
      <c r="A51" t="s">
        <v>81</v>
      </c>
      <c r="B51" t="s">
        <v>44</v>
      </c>
      <c r="C51" t="s">
        <v>22</v>
      </c>
      <c r="D51">
        <v>0</v>
      </c>
      <c r="E51">
        <v>1</v>
      </c>
      <c r="F51" s="1">
        <v>215.9</v>
      </c>
      <c r="G51">
        <v>14</v>
      </c>
      <c r="I51" t="s">
        <v>81</v>
      </c>
      <c r="J51" t="s">
        <v>40</v>
      </c>
      <c r="K51" t="s">
        <v>41</v>
      </c>
      <c r="L51" t="s">
        <v>42</v>
      </c>
      <c r="O51" s="21">
        <v>14</v>
      </c>
      <c r="P51" s="22">
        <v>6771.9</v>
      </c>
      <c r="Q51" s="22">
        <v>0</v>
      </c>
      <c r="R51" s="22">
        <v>6777.8</v>
      </c>
      <c r="S51" s="22">
        <v>0</v>
      </c>
      <c r="T51" s="22">
        <v>0</v>
      </c>
    </row>
    <row r="52" spans="1:20" x14ac:dyDescent="0.15">
      <c r="A52" t="s">
        <v>82</v>
      </c>
      <c r="B52" t="s">
        <v>44</v>
      </c>
      <c r="C52" t="s">
        <v>22</v>
      </c>
      <c r="D52">
        <v>0</v>
      </c>
      <c r="E52">
        <v>1</v>
      </c>
      <c r="F52" s="1">
        <v>204.6</v>
      </c>
      <c r="G52">
        <v>16</v>
      </c>
      <c r="I52" t="s">
        <v>82</v>
      </c>
      <c r="J52" t="s">
        <v>45</v>
      </c>
      <c r="K52" t="s">
        <v>41</v>
      </c>
      <c r="L52" t="s">
        <v>42</v>
      </c>
      <c r="O52" s="21">
        <v>15</v>
      </c>
      <c r="P52" s="22">
        <v>6712.2</v>
      </c>
      <c r="Q52" s="22">
        <v>0</v>
      </c>
      <c r="R52" s="22">
        <v>6763.7</v>
      </c>
      <c r="S52" s="22">
        <v>0</v>
      </c>
      <c r="T52" s="22">
        <v>0</v>
      </c>
    </row>
    <row r="53" spans="1:20" x14ac:dyDescent="0.15">
      <c r="A53" t="s">
        <v>83</v>
      </c>
      <c r="B53" t="s">
        <v>44</v>
      </c>
      <c r="C53" t="s">
        <v>22</v>
      </c>
      <c r="D53">
        <v>0</v>
      </c>
      <c r="E53">
        <v>1</v>
      </c>
      <c r="F53" s="1">
        <v>189.4</v>
      </c>
      <c r="G53">
        <v>19</v>
      </c>
      <c r="I53" t="s">
        <v>83</v>
      </c>
      <c r="J53" t="s">
        <v>47</v>
      </c>
      <c r="K53" t="s">
        <v>48</v>
      </c>
      <c r="L53" t="s">
        <v>42</v>
      </c>
      <c r="O53" s="23">
        <v>16</v>
      </c>
      <c r="P53" s="22">
        <v>6711.9</v>
      </c>
      <c r="Q53" s="22">
        <v>0</v>
      </c>
      <c r="R53" s="22">
        <v>6812.1</v>
      </c>
      <c r="S53" s="22">
        <v>0</v>
      </c>
      <c r="T53" s="22">
        <v>0</v>
      </c>
    </row>
    <row r="54" spans="1:20" x14ac:dyDescent="0.15">
      <c r="A54" t="s">
        <v>84</v>
      </c>
      <c r="B54" t="s">
        <v>44</v>
      </c>
      <c r="C54" t="s">
        <v>22</v>
      </c>
      <c r="D54">
        <v>0</v>
      </c>
      <c r="E54">
        <v>1</v>
      </c>
      <c r="F54" s="1">
        <v>179.6</v>
      </c>
      <c r="G54">
        <v>21</v>
      </c>
      <c r="I54" t="s">
        <v>84</v>
      </c>
      <c r="J54" t="s">
        <v>50</v>
      </c>
      <c r="K54" t="s">
        <v>48</v>
      </c>
      <c r="L54" t="s">
        <v>42</v>
      </c>
    </row>
    <row r="55" spans="1:20" x14ac:dyDescent="0.15">
      <c r="A55" t="s">
        <v>85</v>
      </c>
      <c r="B55" t="s">
        <v>44</v>
      </c>
      <c r="C55" t="s">
        <v>22</v>
      </c>
      <c r="D55">
        <v>0</v>
      </c>
      <c r="E55">
        <v>1</v>
      </c>
      <c r="F55" s="1">
        <v>1196.2</v>
      </c>
      <c r="G55">
        <v>3</v>
      </c>
      <c r="I55" t="s">
        <v>85</v>
      </c>
      <c r="J55" t="s">
        <v>86</v>
      </c>
      <c r="K55" t="s">
        <v>87</v>
      </c>
    </row>
    <row r="56" spans="1:20" x14ac:dyDescent="0.15">
      <c r="A56" t="s">
        <v>88</v>
      </c>
      <c r="B56" t="s">
        <v>44</v>
      </c>
      <c r="C56" t="s">
        <v>22</v>
      </c>
      <c r="D56">
        <v>0</v>
      </c>
      <c r="E56">
        <v>1</v>
      </c>
      <c r="F56" s="1">
        <v>1091.4000000000001</v>
      </c>
      <c r="G56">
        <v>5</v>
      </c>
      <c r="I56" t="s">
        <v>88</v>
      </c>
      <c r="J56" t="s">
        <v>86</v>
      </c>
      <c r="K56" t="s">
        <v>87</v>
      </c>
    </row>
    <row r="57" spans="1:20" x14ac:dyDescent="0.15">
      <c r="A57" t="s">
        <v>89</v>
      </c>
      <c r="B57" t="s">
        <v>44</v>
      </c>
      <c r="C57" t="s">
        <v>22</v>
      </c>
      <c r="D57">
        <v>0</v>
      </c>
      <c r="E57">
        <v>1</v>
      </c>
      <c r="F57" s="1">
        <v>1120.3</v>
      </c>
      <c r="G57">
        <v>8</v>
      </c>
      <c r="I57" t="s">
        <v>89</v>
      </c>
      <c r="J57" t="s">
        <v>90</v>
      </c>
      <c r="K57" t="s">
        <v>87</v>
      </c>
    </row>
    <row r="58" spans="1:20" x14ac:dyDescent="0.15">
      <c r="A58" t="s">
        <v>91</v>
      </c>
      <c r="B58" t="s">
        <v>44</v>
      </c>
      <c r="C58" t="s">
        <v>22</v>
      </c>
      <c r="D58">
        <v>0</v>
      </c>
      <c r="E58">
        <v>1</v>
      </c>
      <c r="F58" s="1">
        <v>1141.7</v>
      </c>
      <c r="G58">
        <v>10</v>
      </c>
      <c r="I58" t="s">
        <v>91</v>
      </c>
      <c r="J58" t="s">
        <v>90</v>
      </c>
      <c r="K58" t="s">
        <v>87</v>
      </c>
    </row>
    <row r="59" spans="1:20" x14ac:dyDescent="0.15">
      <c r="A59" t="s">
        <v>92</v>
      </c>
      <c r="B59" t="s">
        <v>44</v>
      </c>
      <c r="C59" t="s">
        <v>22</v>
      </c>
      <c r="D59">
        <v>0</v>
      </c>
      <c r="E59">
        <v>1</v>
      </c>
      <c r="F59" s="1">
        <v>1038.5</v>
      </c>
      <c r="G59">
        <v>14</v>
      </c>
      <c r="I59" t="s">
        <v>92</v>
      </c>
      <c r="J59" t="s">
        <v>93</v>
      </c>
      <c r="K59" t="s">
        <v>94</v>
      </c>
    </row>
    <row r="60" spans="1:20" x14ac:dyDescent="0.15">
      <c r="A60" t="s">
        <v>95</v>
      </c>
      <c r="B60" t="s">
        <v>44</v>
      </c>
      <c r="C60" t="s">
        <v>22</v>
      </c>
      <c r="D60">
        <v>0</v>
      </c>
      <c r="E60">
        <v>1</v>
      </c>
      <c r="F60" s="1">
        <v>922.9</v>
      </c>
      <c r="G60">
        <v>16</v>
      </c>
      <c r="I60" t="s">
        <v>95</v>
      </c>
      <c r="J60" t="s">
        <v>93</v>
      </c>
      <c r="K60" t="s">
        <v>94</v>
      </c>
    </row>
    <row r="61" spans="1:20" x14ac:dyDescent="0.15">
      <c r="A61" t="s">
        <v>96</v>
      </c>
      <c r="B61" t="s">
        <v>44</v>
      </c>
      <c r="C61" t="s">
        <v>22</v>
      </c>
      <c r="D61">
        <v>0</v>
      </c>
      <c r="E61">
        <v>1</v>
      </c>
      <c r="F61" s="1">
        <v>947.9</v>
      </c>
      <c r="G61">
        <v>19</v>
      </c>
      <c r="I61" t="s">
        <v>96</v>
      </c>
      <c r="J61" t="s">
        <v>97</v>
      </c>
      <c r="K61" t="s">
        <v>94</v>
      </c>
    </row>
    <row r="62" spans="1:20" x14ac:dyDescent="0.15">
      <c r="A62" t="s">
        <v>98</v>
      </c>
      <c r="B62" t="s">
        <v>44</v>
      </c>
      <c r="C62" t="s">
        <v>22</v>
      </c>
      <c r="D62">
        <v>0</v>
      </c>
      <c r="E62">
        <v>1</v>
      </c>
      <c r="F62" s="1">
        <v>950.4</v>
      </c>
      <c r="G62">
        <v>21</v>
      </c>
      <c r="I62" t="s">
        <v>98</v>
      </c>
      <c r="J62" t="s">
        <v>97</v>
      </c>
      <c r="K62" t="s">
        <v>94</v>
      </c>
    </row>
    <row r="63" spans="1:20" x14ac:dyDescent="0.15">
      <c r="A63" t="s">
        <v>99</v>
      </c>
      <c r="B63" t="s">
        <v>64</v>
      </c>
      <c r="C63" t="s">
        <v>65</v>
      </c>
      <c r="D63">
        <v>0</v>
      </c>
      <c r="E63">
        <v>1</v>
      </c>
      <c r="F63" s="1">
        <v>252.2</v>
      </c>
      <c r="G63">
        <v>25</v>
      </c>
      <c r="I63" t="s">
        <v>99</v>
      </c>
      <c r="J63" t="s">
        <v>100</v>
      </c>
      <c r="K63" t="s">
        <v>101</v>
      </c>
      <c r="L63" t="s">
        <v>102</v>
      </c>
    </row>
    <row r="64" spans="1:20" x14ac:dyDescent="0.15">
      <c r="A64" t="s">
        <v>103</v>
      </c>
      <c r="B64" t="s">
        <v>64</v>
      </c>
      <c r="C64" t="s">
        <v>65</v>
      </c>
      <c r="D64">
        <v>0</v>
      </c>
      <c r="E64">
        <v>1</v>
      </c>
      <c r="F64" s="1">
        <v>209.9</v>
      </c>
      <c r="G64">
        <v>26</v>
      </c>
      <c r="I64" t="s">
        <v>103</v>
      </c>
      <c r="J64" t="s">
        <v>100</v>
      </c>
      <c r="K64" t="s">
        <v>101</v>
      </c>
      <c r="L64" t="s">
        <v>102</v>
      </c>
    </row>
    <row r="65" spans="1:12" x14ac:dyDescent="0.15">
      <c r="A65" t="s">
        <v>104</v>
      </c>
      <c r="B65" t="s">
        <v>64</v>
      </c>
      <c r="C65" t="s">
        <v>65</v>
      </c>
      <c r="D65">
        <v>0</v>
      </c>
      <c r="E65">
        <v>1</v>
      </c>
      <c r="F65" s="1">
        <v>246.5</v>
      </c>
      <c r="G65">
        <v>28</v>
      </c>
      <c r="I65" t="s">
        <v>104</v>
      </c>
      <c r="J65" t="s">
        <v>105</v>
      </c>
      <c r="K65" t="s">
        <v>101</v>
      </c>
      <c r="L65" t="s">
        <v>102</v>
      </c>
    </row>
    <row r="66" spans="1:12" x14ac:dyDescent="0.15">
      <c r="A66" t="s">
        <v>106</v>
      </c>
      <c r="B66" t="s">
        <v>64</v>
      </c>
      <c r="C66" t="s">
        <v>65</v>
      </c>
      <c r="D66">
        <v>0</v>
      </c>
      <c r="E66">
        <v>1</v>
      </c>
      <c r="F66" s="1">
        <v>258.39999999999998</v>
      </c>
      <c r="G66">
        <v>29</v>
      </c>
      <c r="I66" t="s">
        <v>106</v>
      </c>
      <c r="J66" t="s">
        <v>105</v>
      </c>
      <c r="K66" t="s">
        <v>101</v>
      </c>
      <c r="L66" t="s">
        <v>102</v>
      </c>
    </row>
    <row r="67" spans="1:12" x14ac:dyDescent="0.15">
      <c r="A67" t="s">
        <v>107</v>
      </c>
      <c r="B67" t="s">
        <v>64</v>
      </c>
      <c r="C67" t="s">
        <v>65</v>
      </c>
      <c r="D67">
        <v>0</v>
      </c>
      <c r="E67">
        <v>1</v>
      </c>
      <c r="F67" s="1">
        <v>269.89999999999998</v>
      </c>
      <c r="G67">
        <v>31</v>
      </c>
      <c r="I67" t="s">
        <v>107</v>
      </c>
      <c r="J67" t="s">
        <v>108</v>
      </c>
      <c r="K67" t="s">
        <v>109</v>
      </c>
      <c r="L67" t="s">
        <v>102</v>
      </c>
    </row>
    <row r="68" spans="1:12" x14ac:dyDescent="0.15">
      <c r="A68" t="s">
        <v>110</v>
      </c>
      <c r="B68" t="s">
        <v>64</v>
      </c>
      <c r="C68" t="s">
        <v>65</v>
      </c>
      <c r="D68">
        <v>0</v>
      </c>
      <c r="E68">
        <v>1</v>
      </c>
      <c r="F68" s="1">
        <v>274.7</v>
      </c>
      <c r="G68">
        <v>32</v>
      </c>
      <c r="I68" t="s">
        <v>110</v>
      </c>
      <c r="J68" t="s">
        <v>108</v>
      </c>
      <c r="K68" t="s">
        <v>109</v>
      </c>
      <c r="L68" t="s">
        <v>102</v>
      </c>
    </row>
    <row r="69" spans="1:12" x14ac:dyDescent="0.15">
      <c r="A69" t="s">
        <v>111</v>
      </c>
      <c r="B69" t="s">
        <v>64</v>
      </c>
      <c r="C69" t="s">
        <v>65</v>
      </c>
      <c r="D69">
        <v>0</v>
      </c>
      <c r="E69">
        <v>1</v>
      </c>
      <c r="F69" s="1">
        <v>742.3</v>
      </c>
      <c r="G69">
        <v>34</v>
      </c>
      <c r="I69" t="s">
        <v>111</v>
      </c>
      <c r="J69" t="s">
        <v>66</v>
      </c>
      <c r="K69" t="s">
        <v>55</v>
      </c>
    </row>
    <row r="70" spans="1:12" x14ac:dyDescent="0.15">
      <c r="A70" t="s">
        <v>112</v>
      </c>
      <c r="B70" t="s">
        <v>64</v>
      </c>
      <c r="C70" t="s">
        <v>65</v>
      </c>
      <c r="D70">
        <v>0</v>
      </c>
      <c r="E70">
        <v>1</v>
      </c>
      <c r="F70" s="1">
        <v>543.4</v>
      </c>
      <c r="G70">
        <v>35</v>
      </c>
      <c r="I70" t="s">
        <v>112</v>
      </c>
      <c r="J70" t="s">
        <v>68</v>
      </c>
      <c r="K70" t="s">
        <v>66</v>
      </c>
      <c r="L70" t="s">
        <v>55</v>
      </c>
    </row>
    <row r="71" spans="1:12" x14ac:dyDescent="0.15">
      <c r="A71" t="s">
        <v>100</v>
      </c>
      <c r="B71" t="s">
        <v>44</v>
      </c>
      <c r="C71" t="s">
        <v>22</v>
      </c>
      <c r="D71">
        <v>1</v>
      </c>
      <c r="E71">
        <v>1</v>
      </c>
      <c r="F71" s="1">
        <v>882.3</v>
      </c>
      <c r="G71">
        <v>26</v>
      </c>
    </row>
    <row r="72" spans="1:12" x14ac:dyDescent="0.15">
      <c r="A72" t="s">
        <v>105</v>
      </c>
      <c r="B72" t="s">
        <v>44</v>
      </c>
      <c r="C72" t="s">
        <v>22</v>
      </c>
      <c r="D72">
        <v>1</v>
      </c>
      <c r="E72">
        <v>1</v>
      </c>
      <c r="F72" s="1">
        <v>784.3</v>
      </c>
      <c r="G72">
        <v>29</v>
      </c>
    </row>
    <row r="73" spans="1:12" x14ac:dyDescent="0.15">
      <c r="A73" t="s">
        <v>108</v>
      </c>
      <c r="B73" t="s">
        <v>44</v>
      </c>
      <c r="C73" t="s">
        <v>22</v>
      </c>
      <c r="D73">
        <v>1</v>
      </c>
      <c r="E73">
        <v>1</v>
      </c>
      <c r="F73" s="1">
        <v>379.6</v>
      </c>
      <c r="G73">
        <v>32</v>
      </c>
    </row>
    <row r="74" spans="1:12" x14ac:dyDescent="0.15">
      <c r="A74" t="s">
        <v>86</v>
      </c>
      <c r="B74" t="s">
        <v>69</v>
      </c>
      <c r="C74" t="s">
        <v>22</v>
      </c>
      <c r="D74">
        <v>1</v>
      </c>
      <c r="E74">
        <v>1</v>
      </c>
      <c r="F74" s="1">
        <v>1311.2</v>
      </c>
      <c r="G74">
        <v>5</v>
      </c>
    </row>
    <row r="75" spans="1:12" x14ac:dyDescent="0.15">
      <c r="A75" t="s">
        <v>90</v>
      </c>
      <c r="B75" t="s">
        <v>69</v>
      </c>
      <c r="C75" t="s">
        <v>22</v>
      </c>
      <c r="D75">
        <v>1</v>
      </c>
      <c r="E75">
        <v>1</v>
      </c>
      <c r="F75" s="1">
        <v>1230.7</v>
      </c>
      <c r="G75">
        <v>10</v>
      </c>
    </row>
    <row r="76" spans="1:12" x14ac:dyDescent="0.15">
      <c r="A76" t="s">
        <v>93</v>
      </c>
      <c r="B76" t="s">
        <v>21</v>
      </c>
      <c r="C76" t="s">
        <v>22</v>
      </c>
      <c r="D76">
        <v>1</v>
      </c>
      <c r="E76">
        <v>1</v>
      </c>
      <c r="F76" s="1">
        <v>1099.7</v>
      </c>
      <c r="G76">
        <v>16</v>
      </c>
    </row>
    <row r="77" spans="1:12" x14ac:dyDescent="0.15">
      <c r="A77" t="s">
        <v>97</v>
      </c>
      <c r="B77" t="s">
        <v>21</v>
      </c>
      <c r="C77" t="s">
        <v>22</v>
      </c>
      <c r="D77">
        <v>1</v>
      </c>
      <c r="E77">
        <v>1</v>
      </c>
      <c r="F77" s="1">
        <v>986.8</v>
      </c>
      <c r="G77">
        <v>21</v>
      </c>
    </row>
    <row r="78" spans="1:12" x14ac:dyDescent="0.15">
      <c r="A78" t="s">
        <v>101</v>
      </c>
      <c r="B78" t="s">
        <v>34</v>
      </c>
      <c r="C78" t="s">
        <v>22</v>
      </c>
      <c r="D78">
        <v>1</v>
      </c>
      <c r="E78">
        <v>1</v>
      </c>
      <c r="F78" s="1">
        <v>1500.9</v>
      </c>
      <c r="G78">
        <v>29</v>
      </c>
    </row>
    <row r="79" spans="1:12" x14ac:dyDescent="0.15">
      <c r="A79" t="s">
        <v>109</v>
      </c>
      <c r="B79" t="s">
        <v>44</v>
      </c>
      <c r="C79" t="s">
        <v>22</v>
      </c>
      <c r="D79">
        <v>1</v>
      </c>
      <c r="E79">
        <v>1</v>
      </c>
      <c r="F79" s="1">
        <v>1828.3</v>
      </c>
      <c r="G79">
        <v>32</v>
      </c>
    </row>
    <row r="80" spans="1:12" x14ac:dyDescent="0.15">
      <c r="A80" t="s">
        <v>87</v>
      </c>
      <c r="B80" t="s">
        <v>73</v>
      </c>
      <c r="C80" t="s">
        <v>113</v>
      </c>
      <c r="D80">
        <v>1</v>
      </c>
      <c r="E80">
        <v>0</v>
      </c>
      <c r="F80" s="8">
        <f>4596.6+8</f>
        <v>4604.6000000000004</v>
      </c>
      <c r="G80">
        <v>10</v>
      </c>
    </row>
    <row r="81" spans="1:13" x14ac:dyDescent="0.15">
      <c r="A81" t="s">
        <v>94</v>
      </c>
      <c r="B81" t="s">
        <v>69</v>
      </c>
      <c r="C81" t="s">
        <v>113</v>
      </c>
      <c r="D81">
        <v>1</v>
      </c>
      <c r="E81">
        <v>0</v>
      </c>
      <c r="F81" s="8">
        <f>4701.2+8</f>
        <v>4709.2</v>
      </c>
      <c r="G81">
        <v>21</v>
      </c>
    </row>
    <row r="82" spans="1:13" x14ac:dyDescent="0.15">
      <c r="A82" t="s">
        <v>102</v>
      </c>
      <c r="B82" t="s">
        <v>21</v>
      </c>
      <c r="C82" t="s">
        <v>113</v>
      </c>
      <c r="D82">
        <v>1</v>
      </c>
      <c r="E82">
        <v>0</v>
      </c>
      <c r="F82" s="8">
        <f>3804.8-4-15</f>
        <v>3785.8</v>
      </c>
      <c r="G82">
        <v>32</v>
      </c>
    </row>
    <row r="83" spans="1:13" x14ac:dyDescent="0.15">
      <c r="A83" t="s">
        <v>114</v>
      </c>
      <c r="B83" t="s">
        <v>64</v>
      </c>
      <c r="C83" t="s">
        <v>65</v>
      </c>
      <c r="D83">
        <v>0</v>
      </c>
      <c r="E83">
        <v>1</v>
      </c>
      <c r="F83" s="1">
        <f>1327.4+25</f>
        <v>1352.4</v>
      </c>
      <c r="G83">
        <v>3</v>
      </c>
      <c r="I83" t="s">
        <v>114</v>
      </c>
      <c r="J83" t="s">
        <v>86</v>
      </c>
      <c r="K83" t="s">
        <v>87</v>
      </c>
    </row>
    <row r="84" spans="1:13" x14ac:dyDescent="0.15">
      <c r="A84" t="s">
        <v>115</v>
      </c>
      <c r="B84" t="s">
        <v>64</v>
      </c>
      <c r="C84" t="s">
        <v>65</v>
      </c>
      <c r="D84">
        <v>0</v>
      </c>
      <c r="E84">
        <v>1</v>
      </c>
      <c r="F84" s="1">
        <f>1228.4+25</f>
        <v>1253.4000000000001</v>
      </c>
      <c r="G84">
        <v>5</v>
      </c>
      <c r="I84" t="s">
        <v>115</v>
      </c>
      <c r="J84" t="s">
        <v>86</v>
      </c>
      <c r="K84" t="s">
        <v>87</v>
      </c>
    </row>
    <row r="85" spans="1:13" x14ac:dyDescent="0.15">
      <c r="A85" t="s">
        <v>116</v>
      </c>
      <c r="B85" t="s">
        <v>64</v>
      </c>
      <c r="C85" t="s">
        <v>65</v>
      </c>
      <c r="D85">
        <v>0</v>
      </c>
      <c r="E85">
        <v>1</v>
      </c>
      <c r="F85" s="1">
        <f>1249.6+25</f>
        <v>1274.5999999999999</v>
      </c>
      <c r="G85">
        <v>8</v>
      </c>
      <c r="I85" t="s">
        <v>116</v>
      </c>
      <c r="J85" t="s">
        <v>90</v>
      </c>
      <c r="K85" t="s">
        <v>87</v>
      </c>
    </row>
    <row r="86" spans="1:13" x14ac:dyDescent="0.15">
      <c r="A86" t="s">
        <v>117</v>
      </c>
      <c r="B86" t="s">
        <v>64</v>
      </c>
      <c r="C86" t="s">
        <v>65</v>
      </c>
      <c r="D86">
        <v>0</v>
      </c>
      <c r="E86">
        <v>1</v>
      </c>
      <c r="F86" s="1">
        <f>1259.7+25</f>
        <v>1284.7</v>
      </c>
      <c r="G86">
        <v>10</v>
      </c>
      <c r="I86" t="s">
        <v>117</v>
      </c>
      <c r="J86" t="s">
        <v>90</v>
      </c>
      <c r="K86" t="s">
        <v>87</v>
      </c>
    </row>
    <row r="87" spans="1:13" x14ac:dyDescent="0.15">
      <c r="A87" t="s">
        <v>118</v>
      </c>
      <c r="B87" t="s">
        <v>64</v>
      </c>
      <c r="C87" t="s">
        <v>65</v>
      </c>
      <c r="D87">
        <v>0</v>
      </c>
      <c r="E87">
        <v>1</v>
      </c>
      <c r="F87" s="1">
        <f>1157.1+25</f>
        <v>1182.0999999999999</v>
      </c>
      <c r="G87">
        <v>14</v>
      </c>
      <c r="I87" t="s">
        <v>118</v>
      </c>
      <c r="J87" t="s">
        <v>93</v>
      </c>
      <c r="K87" t="s">
        <v>94</v>
      </c>
    </row>
    <row r="88" spans="1:13" x14ac:dyDescent="0.15">
      <c r="A88" t="s">
        <v>119</v>
      </c>
      <c r="B88" t="s">
        <v>64</v>
      </c>
      <c r="C88" t="s">
        <v>65</v>
      </c>
      <c r="D88">
        <v>0</v>
      </c>
      <c r="E88">
        <v>1</v>
      </c>
      <c r="F88" s="1">
        <f>1033.8+25</f>
        <v>1058.8</v>
      </c>
      <c r="G88">
        <v>16</v>
      </c>
      <c r="I88" t="s">
        <v>119</v>
      </c>
      <c r="J88" t="s">
        <v>93</v>
      </c>
      <c r="K88" t="s">
        <v>94</v>
      </c>
    </row>
    <row r="89" spans="1:13" x14ac:dyDescent="0.15">
      <c r="A89" t="s">
        <v>120</v>
      </c>
      <c r="B89" t="s">
        <v>64</v>
      </c>
      <c r="C89" t="s">
        <v>65</v>
      </c>
      <c r="D89">
        <v>0</v>
      </c>
      <c r="E89">
        <v>1</v>
      </c>
      <c r="F89" s="1">
        <f>1041.9+25</f>
        <v>1066.9000000000001</v>
      </c>
      <c r="G89">
        <v>19</v>
      </c>
      <c r="I89" t="s">
        <v>120</v>
      </c>
      <c r="J89" t="s">
        <v>97</v>
      </c>
      <c r="K89" t="s">
        <v>94</v>
      </c>
    </row>
    <row r="90" spans="1:13" x14ac:dyDescent="0.15">
      <c r="A90" t="s">
        <v>121</v>
      </c>
      <c r="B90" t="s">
        <v>64</v>
      </c>
      <c r="C90" t="s">
        <v>65</v>
      </c>
      <c r="D90">
        <v>0</v>
      </c>
      <c r="E90">
        <v>1</v>
      </c>
      <c r="F90" s="1">
        <f>1025.7+25</f>
        <v>1050.7</v>
      </c>
      <c r="G90">
        <v>21</v>
      </c>
      <c r="I90" t="s">
        <v>121</v>
      </c>
      <c r="J90" t="s">
        <v>97</v>
      </c>
      <c r="K90" t="s">
        <v>94</v>
      </c>
    </row>
    <row r="91" spans="1:13" x14ac:dyDescent="0.15">
      <c r="A91" t="s">
        <v>122</v>
      </c>
      <c r="B91" t="s">
        <v>64</v>
      </c>
      <c r="C91" t="s">
        <v>65</v>
      </c>
      <c r="D91">
        <v>0</v>
      </c>
      <c r="E91">
        <v>0</v>
      </c>
      <c r="F91" s="1">
        <v>745.3</v>
      </c>
      <c r="G91">
        <v>3</v>
      </c>
      <c r="I91" t="s">
        <v>122</v>
      </c>
      <c r="J91" t="s">
        <v>123</v>
      </c>
      <c r="K91" t="s">
        <v>124</v>
      </c>
      <c r="L91" t="s">
        <v>125</v>
      </c>
      <c r="M91" t="s">
        <v>126</v>
      </c>
    </row>
    <row r="92" spans="1:13" x14ac:dyDescent="0.15">
      <c r="A92" t="s">
        <v>127</v>
      </c>
      <c r="B92" t="s">
        <v>64</v>
      </c>
      <c r="C92" t="s">
        <v>65</v>
      </c>
      <c r="D92">
        <v>0</v>
      </c>
      <c r="E92">
        <v>0</v>
      </c>
      <c r="F92" s="1">
        <v>346.9</v>
      </c>
      <c r="G92">
        <v>5</v>
      </c>
      <c r="I92" t="s">
        <v>127</v>
      </c>
      <c r="J92" t="s">
        <v>123</v>
      </c>
      <c r="K92" t="s">
        <v>124</v>
      </c>
      <c r="L92" t="s">
        <v>125</v>
      </c>
      <c r="M92" t="s">
        <v>126</v>
      </c>
    </row>
    <row r="93" spans="1:13" x14ac:dyDescent="0.15">
      <c r="A93" t="s">
        <v>128</v>
      </c>
      <c r="B93" t="s">
        <v>64</v>
      </c>
      <c r="C93" t="s">
        <v>65</v>
      </c>
      <c r="D93">
        <v>0</v>
      </c>
      <c r="E93">
        <v>0</v>
      </c>
      <c r="F93" s="1">
        <v>602.70000000000005</v>
      </c>
      <c r="G93">
        <v>8</v>
      </c>
      <c r="I93" t="s">
        <v>128</v>
      </c>
      <c r="J93" t="s">
        <v>129</v>
      </c>
      <c r="K93" t="s">
        <v>124</v>
      </c>
      <c r="L93" t="s">
        <v>125</v>
      </c>
      <c r="M93" t="s">
        <v>126</v>
      </c>
    </row>
    <row r="94" spans="1:13" x14ac:dyDescent="0.15">
      <c r="A94" t="s">
        <v>130</v>
      </c>
      <c r="B94" t="s">
        <v>64</v>
      </c>
      <c r="C94" t="s">
        <v>65</v>
      </c>
      <c r="D94">
        <v>0</v>
      </c>
      <c r="E94">
        <v>0</v>
      </c>
      <c r="F94" s="1">
        <v>505.5</v>
      </c>
      <c r="G94">
        <v>11</v>
      </c>
      <c r="I94" t="s">
        <v>130</v>
      </c>
      <c r="J94" t="s">
        <v>129</v>
      </c>
      <c r="K94" t="s">
        <v>124</v>
      </c>
      <c r="L94" t="s">
        <v>125</v>
      </c>
      <c r="M94" t="s">
        <v>126</v>
      </c>
    </row>
    <row r="95" spans="1:13" x14ac:dyDescent="0.15">
      <c r="A95" t="s">
        <v>131</v>
      </c>
      <c r="B95" t="s">
        <v>64</v>
      </c>
      <c r="C95" t="s">
        <v>65</v>
      </c>
      <c r="D95">
        <v>0</v>
      </c>
      <c r="E95">
        <v>0</v>
      </c>
      <c r="F95" s="1">
        <v>573.5</v>
      </c>
      <c r="G95">
        <v>15</v>
      </c>
      <c r="I95" t="s">
        <v>131</v>
      </c>
      <c r="J95" t="s">
        <v>132</v>
      </c>
      <c r="K95" t="s">
        <v>133</v>
      </c>
      <c r="L95" t="s">
        <v>125</v>
      </c>
      <c r="M95" t="s">
        <v>126</v>
      </c>
    </row>
    <row r="96" spans="1:13" x14ac:dyDescent="0.15">
      <c r="A96" t="s">
        <v>134</v>
      </c>
      <c r="B96" t="s">
        <v>64</v>
      </c>
      <c r="C96" t="s">
        <v>65</v>
      </c>
      <c r="D96">
        <v>0</v>
      </c>
      <c r="E96">
        <v>0</v>
      </c>
      <c r="F96" s="1">
        <v>468.2</v>
      </c>
      <c r="G96">
        <v>17</v>
      </c>
      <c r="I96" t="s">
        <v>134</v>
      </c>
      <c r="J96" t="s">
        <v>132</v>
      </c>
      <c r="K96" t="s">
        <v>133</v>
      </c>
      <c r="L96" t="s">
        <v>125</v>
      </c>
      <c r="M96" t="s">
        <v>126</v>
      </c>
    </row>
    <row r="97" spans="1:13" x14ac:dyDescent="0.15">
      <c r="A97" t="s">
        <v>135</v>
      </c>
      <c r="B97" t="s">
        <v>64</v>
      </c>
      <c r="C97" t="s">
        <v>65</v>
      </c>
      <c r="D97">
        <v>0</v>
      </c>
      <c r="E97">
        <v>0</v>
      </c>
      <c r="F97" s="1">
        <v>490.7</v>
      </c>
      <c r="G97">
        <v>20</v>
      </c>
      <c r="I97" t="s">
        <v>135</v>
      </c>
      <c r="J97" t="s">
        <v>136</v>
      </c>
      <c r="K97" t="s">
        <v>133</v>
      </c>
      <c r="L97" t="s">
        <v>125</v>
      </c>
      <c r="M97" t="s">
        <v>126</v>
      </c>
    </row>
    <row r="98" spans="1:13" x14ac:dyDescent="0.15">
      <c r="A98" t="s">
        <v>137</v>
      </c>
      <c r="B98" t="s">
        <v>64</v>
      </c>
      <c r="C98" t="s">
        <v>65</v>
      </c>
      <c r="D98">
        <v>0</v>
      </c>
      <c r="E98">
        <v>0</v>
      </c>
      <c r="F98" s="1">
        <v>535.9</v>
      </c>
      <c r="G98">
        <v>23</v>
      </c>
      <c r="I98" t="s">
        <v>137</v>
      </c>
      <c r="J98" t="s">
        <v>136</v>
      </c>
      <c r="K98" t="s">
        <v>133</v>
      </c>
      <c r="L98" t="s">
        <v>125</v>
      </c>
      <c r="M98" t="s">
        <v>126</v>
      </c>
    </row>
    <row r="99" spans="1:13" x14ac:dyDescent="0.15">
      <c r="A99" t="s">
        <v>138</v>
      </c>
      <c r="B99" t="s">
        <v>64</v>
      </c>
      <c r="C99" t="s">
        <v>65</v>
      </c>
      <c r="D99">
        <v>0</v>
      </c>
      <c r="E99">
        <v>0</v>
      </c>
      <c r="F99" s="1">
        <v>495.8</v>
      </c>
      <c r="G99">
        <v>26</v>
      </c>
      <c r="I99" t="s">
        <v>138</v>
      </c>
      <c r="J99" t="s">
        <v>139</v>
      </c>
      <c r="K99" t="s">
        <v>140</v>
      </c>
      <c r="L99" t="s">
        <v>125</v>
      </c>
      <c r="M99" t="s">
        <v>126</v>
      </c>
    </row>
    <row r="100" spans="1:13" x14ac:dyDescent="0.15">
      <c r="A100" t="s">
        <v>141</v>
      </c>
      <c r="B100" t="s">
        <v>64</v>
      </c>
      <c r="C100" t="s">
        <v>65</v>
      </c>
      <c r="D100">
        <v>0</v>
      </c>
      <c r="E100">
        <v>0</v>
      </c>
      <c r="F100" s="1">
        <v>589.5</v>
      </c>
      <c r="G100">
        <v>29</v>
      </c>
      <c r="I100" t="s">
        <v>141</v>
      </c>
      <c r="J100" t="s">
        <v>139</v>
      </c>
      <c r="K100" t="s">
        <v>140</v>
      </c>
      <c r="L100" t="s">
        <v>125</v>
      </c>
      <c r="M100" t="s">
        <v>126</v>
      </c>
    </row>
    <row r="101" spans="1:13" x14ac:dyDescent="0.15">
      <c r="A101" t="s">
        <v>142</v>
      </c>
      <c r="B101" t="s">
        <v>64</v>
      </c>
      <c r="C101" t="s">
        <v>65</v>
      </c>
      <c r="D101">
        <v>0</v>
      </c>
      <c r="E101">
        <v>0</v>
      </c>
      <c r="F101" s="1">
        <v>291.7</v>
      </c>
      <c r="G101">
        <v>32</v>
      </c>
      <c r="I101" t="s">
        <v>142</v>
      </c>
      <c r="J101" t="s">
        <v>143</v>
      </c>
      <c r="K101" t="s">
        <v>140</v>
      </c>
      <c r="L101" t="s">
        <v>125</v>
      </c>
      <c r="M101" t="s">
        <v>126</v>
      </c>
    </row>
    <row r="102" spans="1:13" x14ac:dyDescent="0.15">
      <c r="A102" t="s">
        <v>144</v>
      </c>
      <c r="B102" t="s">
        <v>64</v>
      </c>
      <c r="C102" t="s">
        <v>65</v>
      </c>
      <c r="D102">
        <v>0</v>
      </c>
      <c r="E102">
        <v>0</v>
      </c>
      <c r="F102" s="1">
        <v>515.79999999999995</v>
      </c>
      <c r="G102">
        <v>34</v>
      </c>
      <c r="I102" t="s">
        <v>144</v>
      </c>
      <c r="J102" t="s">
        <v>143</v>
      </c>
      <c r="K102" t="s">
        <v>140</v>
      </c>
      <c r="L102" t="s">
        <v>125</v>
      </c>
      <c r="M102" t="s">
        <v>126</v>
      </c>
    </row>
    <row r="103" spans="1:13" x14ac:dyDescent="0.15">
      <c r="A103" t="s">
        <v>123</v>
      </c>
      <c r="B103" t="s">
        <v>44</v>
      </c>
      <c r="C103" t="s">
        <v>22</v>
      </c>
      <c r="D103">
        <v>0</v>
      </c>
      <c r="E103">
        <v>0</v>
      </c>
      <c r="F103" s="1">
        <v>1386.1</v>
      </c>
      <c r="G103">
        <v>5</v>
      </c>
    </row>
    <row r="104" spans="1:13" x14ac:dyDescent="0.15">
      <c r="A104" t="s">
        <v>129</v>
      </c>
      <c r="B104" t="s">
        <v>44</v>
      </c>
      <c r="C104" t="s">
        <v>22</v>
      </c>
      <c r="D104">
        <v>0</v>
      </c>
      <c r="E104">
        <v>0</v>
      </c>
      <c r="F104" s="1">
        <v>826.6</v>
      </c>
      <c r="G104">
        <v>11</v>
      </c>
    </row>
    <row r="105" spans="1:13" x14ac:dyDescent="0.15">
      <c r="A105" t="s">
        <v>132</v>
      </c>
      <c r="B105" t="s">
        <v>44</v>
      </c>
      <c r="C105" t="s">
        <v>22</v>
      </c>
      <c r="D105">
        <v>0</v>
      </c>
      <c r="E105">
        <v>0</v>
      </c>
      <c r="F105" s="1">
        <v>1146.8</v>
      </c>
      <c r="G105">
        <v>17</v>
      </c>
    </row>
    <row r="106" spans="1:13" x14ac:dyDescent="0.15">
      <c r="A106" t="s">
        <v>136</v>
      </c>
      <c r="B106" t="s">
        <v>44</v>
      </c>
      <c r="C106" t="s">
        <v>22</v>
      </c>
      <c r="D106">
        <v>0</v>
      </c>
      <c r="E106">
        <v>0</v>
      </c>
      <c r="F106" s="1">
        <v>1020.9</v>
      </c>
      <c r="G106">
        <v>23</v>
      </c>
    </row>
    <row r="107" spans="1:13" x14ac:dyDescent="0.15">
      <c r="A107" t="s">
        <v>139</v>
      </c>
      <c r="B107" t="s">
        <v>44</v>
      </c>
      <c r="C107" t="s">
        <v>22</v>
      </c>
      <c r="D107">
        <v>0</v>
      </c>
      <c r="E107">
        <v>0</v>
      </c>
      <c r="F107" s="1">
        <v>612.1</v>
      </c>
      <c r="G107">
        <v>29</v>
      </c>
    </row>
    <row r="108" spans="1:13" x14ac:dyDescent="0.15">
      <c r="A108" t="s">
        <v>143</v>
      </c>
      <c r="B108" t="s">
        <v>44</v>
      </c>
      <c r="C108" t="s">
        <v>22</v>
      </c>
      <c r="D108">
        <v>0</v>
      </c>
      <c r="E108">
        <v>0</v>
      </c>
      <c r="F108" s="1">
        <v>966.9</v>
      </c>
      <c r="G108">
        <v>34</v>
      </c>
    </row>
    <row r="109" spans="1:13" x14ac:dyDescent="0.15">
      <c r="A109" t="s">
        <v>124</v>
      </c>
      <c r="B109" s="28" t="s">
        <v>34</v>
      </c>
      <c r="C109" t="s">
        <v>22</v>
      </c>
      <c r="D109">
        <v>0</v>
      </c>
      <c r="E109">
        <v>0</v>
      </c>
      <c r="F109" s="8">
        <f>2478.3+80</f>
        <v>2558.3000000000002</v>
      </c>
      <c r="G109">
        <v>11</v>
      </c>
    </row>
    <row r="110" spans="1:13" x14ac:dyDescent="0.15">
      <c r="A110" t="s">
        <v>133</v>
      </c>
      <c r="B110" s="28" t="s">
        <v>34</v>
      </c>
      <c r="C110" t="s">
        <v>22</v>
      </c>
      <c r="D110">
        <v>0</v>
      </c>
      <c r="E110">
        <v>0</v>
      </c>
      <c r="F110" s="1">
        <v>1762.9</v>
      </c>
      <c r="G110">
        <v>23</v>
      </c>
    </row>
    <row r="111" spans="1:13" x14ac:dyDescent="0.15">
      <c r="A111" t="s">
        <v>140</v>
      </c>
      <c r="B111" s="28" t="s">
        <v>34</v>
      </c>
      <c r="C111" t="s">
        <v>22</v>
      </c>
      <c r="D111">
        <v>0</v>
      </c>
      <c r="E111">
        <v>0</v>
      </c>
      <c r="F111" s="8">
        <f>2102+45</f>
        <v>2147</v>
      </c>
      <c r="G111">
        <v>34</v>
      </c>
    </row>
    <row r="112" spans="1:13" x14ac:dyDescent="0.15">
      <c r="A112" t="s">
        <v>126</v>
      </c>
      <c r="B112" s="28" t="s">
        <v>145</v>
      </c>
      <c r="C112" t="s">
        <v>146</v>
      </c>
      <c r="D112">
        <v>0</v>
      </c>
      <c r="E112">
        <v>0</v>
      </c>
      <c r="F112" s="8">
        <f>1204.5+40+2615-160</f>
        <v>3699.5</v>
      </c>
      <c r="G112">
        <v>34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5"/>
  <sheetViews>
    <sheetView zoomScaleNormal="100" workbookViewId="0">
      <selection activeCell="A16" sqref="A16"/>
    </sheetView>
  </sheetViews>
  <sheetFormatPr baseColWidth="10" defaultColWidth="11.5" defaultRowHeight="13" x14ac:dyDescent="0.15"/>
  <sheetData>
    <row r="1" spans="1:3" x14ac:dyDescent="0.15">
      <c r="A1" t="s">
        <v>147</v>
      </c>
    </row>
    <row r="2" spans="1:3" x14ac:dyDescent="0.15">
      <c r="A2" t="s">
        <v>148</v>
      </c>
      <c r="B2" t="s">
        <v>149</v>
      </c>
      <c r="C2" s="17">
        <v>45744</v>
      </c>
    </row>
    <row r="3" spans="1:3" x14ac:dyDescent="0.15">
      <c r="A3" t="s">
        <v>150</v>
      </c>
      <c r="B3" t="s">
        <v>151</v>
      </c>
    </row>
    <row r="4" spans="1:3" x14ac:dyDescent="0.15">
      <c r="A4" t="s">
        <v>152</v>
      </c>
      <c r="B4" t="s">
        <v>153</v>
      </c>
    </row>
    <row r="5" spans="1:3" x14ac:dyDescent="0.15">
      <c r="A5" t="s">
        <v>154</v>
      </c>
      <c r="B5" t="s">
        <v>155</v>
      </c>
    </row>
    <row r="6" spans="1:3" x14ac:dyDescent="0.15">
      <c r="A6" t="s">
        <v>156</v>
      </c>
      <c r="B6" t="s">
        <v>155</v>
      </c>
    </row>
    <row r="7" spans="1:3" x14ac:dyDescent="0.15">
      <c r="A7" t="s">
        <v>157</v>
      </c>
    </row>
    <row r="9" spans="1:3" x14ac:dyDescent="0.15">
      <c r="A9" t="s">
        <v>158</v>
      </c>
    </row>
    <row r="10" spans="1:3" x14ac:dyDescent="0.15">
      <c r="A10" s="24" t="s">
        <v>159</v>
      </c>
    </row>
    <row r="11" spans="1:3" x14ac:dyDescent="0.15">
      <c r="A11" t="s">
        <v>160</v>
      </c>
    </row>
    <row r="12" spans="1:3" x14ac:dyDescent="0.15">
      <c r="A12" t="s">
        <v>161</v>
      </c>
    </row>
    <row r="13" spans="1:3" x14ac:dyDescent="0.15">
      <c r="A13" t="s">
        <v>162</v>
      </c>
    </row>
    <row r="14" spans="1:3" x14ac:dyDescent="0.15">
      <c r="A14" t="s">
        <v>163</v>
      </c>
    </row>
    <row r="15" spans="1:3" x14ac:dyDescent="0.15">
      <c r="A15" t="s">
        <v>164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Cure3V6L_rev3_bridle_lengths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Bruce Goldsmith</cp:lastModifiedBy>
  <cp:revision>3</cp:revision>
  <dcterms:created xsi:type="dcterms:W3CDTF">2025-07-07T13:59:35Z</dcterms:created>
  <dcterms:modified xsi:type="dcterms:W3CDTF">2025-07-07T14:50:41Z</dcterms:modified>
  <dc:language>en-US</dc:language>
</cp:coreProperties>
</file>